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4720" windowHeight="175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'Sheet1'!$A$2:$N$49</definedName>
  </definedNames>
  <calcPr fullCalcOnLoad="1"/>
</workbook>
</file>

<file path=xl/sharedStrings.xml><?xml version="1.0" encoding="utf-8"?>
<sst xmlns="http://schemas.openxmlformats.org/spreadsheetml/2006/main" count="39" uniqueCount="29">
  <si>
    <t>population size</t>
  </si>
  <si>
    <t>risk factor cutoff</t>
  </si>
  <si>
    <t>r.f.</t>
  </si>
  <si>
    <t>get disease</t>
  </si>
  <si>
    <t>do not get disease</t>
  </si>
  <si>
    <t>cumulative</t>
  </si>
  <si>
    <t>lo risk</t>
  </si>
  <si>
    <t>cases as % of pop</t>
  </si>
  <si>
    <t>hi risk</t>
  </si>
  <si>
    <t>not cases</t>
  </si>
  <si>
    <t>SD</t>
  </si>
  <si>
    <t>sigmoidal lower</t>
  </si>
  <si>
    <t>sigmoidal upper</t>
  </si>
  <si>
    <t>sigmoid steep</t>
  </si>
  <si>
    <t>sigmoid shift</t>
  </si>
  <si>
    <t>popn. Distbn.</t>
  </si>
  <si>
    <t>vulnerability (0 to 1)</t>
  </si>
  <si>
    <t>(&gt;= 0)</t>
  </si>
  <si>
    <t>(&lt;=1)</t>
  </si>
  <si>
    <t>pop. distbn. SD</t>
  </si>
  <si>
    <t>Instructions: Increasing sigmoid shift means that one has to have more of it to get sick &amp; become a case.</t>
  </si>
  <si>
    <t>Risk factor cutoff is point at which one gets assigned to hi risk category (from clinician's point of view).</t>
  </si>
  <si>
    <t>pop. distbn. mean</t>
  </si>
  <si>
    <t>Pop. Distbn. Mean &amp; SD for risk factor changes the center and spread of the distribution.</t>
  </si>
  <si>
    <t>Increasing the sigmoid steep means that the shift from lo risk to hi risk is more abrupt.</t>
  </si>
  <si>
    <t>cutoffline</t>
  </si>
  <si>
    <t>cases as fraction of popn.</t>
  </si>
  <si>
    <t>Play with these parameters and see what you learn from a clinical &amp; from a Rosean point of view.</t>
  </si>
  <si>
    <t>distbn. of cases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</si>
</sst>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"/>
    <numFmt numFmtId="174" formatCode="0.0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8.0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Verdana"/>
      <family val="0"/>
    </font>
    <font>
      <b/>
      <sz val="9.75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4" fontId="26" fillId="0" borderId="10" xfId="0" applyNumberFormat="1" applyFont="1" applyBorder="1" applyAlignment="1">
      <alignment/>
    </xf>
    <xf numFmtId="174" fontId="26" fillId="0" borderId="11" xfId="0" applyNumberFormat="1" applyFont="1" applyBorder="1" applyAlignment="1">
      <alignment/>
    </xf>
    <xf numFmtId="174" fontId="26" fillId="0" borderId="12" xfId="0" applyNumberFormat="1" applyFont="1" applyBorder="1" applyAlignment="1">
      <alignment/>
    </xf>
    <xf numFmtId="174" fontId="26" fillId="0" borderId="13" xfId="0" applyNumberFormat="1" applyFont="1" applyBorder="1" applyAlignment="1">
      <alignment/>
    </xf>
    <xf numFmtId="2" fontId="2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75"/>
          <c:w val="0.78775"/>
          <c:h val="0.9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Sheet1!$B$80</c:f>
              <c:strCache>
                <c:ptCount val="1"/>
                <c:pt idx="0">
                  <c:v>popn. Distbn.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Sheet1!$A$81:$A$163</c:f>
              <c:numCache/>
            </c:numRef>
          </c:xVal>
          <c:yVal>
            <c:numRef>
              <c:f>Sheet1!$B$81:$B$163</c:f>
              <c:numCache/>
            </c:numRef>
          </c:yVal>
          <c:smooth val="1"/>
        </c:ser>
        <c:ser>
          <c:idx val="1"/>
          <c:order val="1"/>
          <c:tx>
            <c:strRef>
              <c:f>Sheet1!$C$80</c:f>
              <c:strCache>
                <c:ptCount val="1"/>
                <c:pt idx="0">
                  <c:v>vulnerability (0 to 1)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Sheet1!$A$81:$A$163</c:f>
              <c:numCache/>
            </c:numRef>
          </c:xVal>
          <c:yVal>
            <c:numRef>
              <c:f>Sheet1!$C$81:$C$163</c:f>
              <c:numCache/>
            </c:numRef>
          </c:yVal>
          <c:smooth val="1"/>
        </c:ser>
        <c:ser>
          <c:idx val="2"/>
          <c:order val="2"/>
          <c:tx>
            <c:strRef>
              <c:f>Sheet1!$D$80</c:f>
              <c:strCache>
                <c:ptCount val="1"/>
                <c:pt idx="0">
                  <c:v>distbn. of cases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Sheet1!$A$81:$A$163</c:f>
              <c:numCache/>
            </c:numRef>
          </c:xVal>
          <c:yVal>
            <c:numRef>
              <c:f>Sheet1!$D$81:$D$163</c:f>
              <c:numCache/>
            </c:numRef>
          </c:yVal>
          <c:smooth val="1"/>
        </c:ser>
        <c:ser>
          <c:idx val="3"/>
          <c:order val="3"/>
          <c:tx>
            <c:strRef>
              <c:f>Sheet1!$E$80</c:f>
              <c:strCache>
                <c:ptCount val="1"/>
                <c:pt idx="0">
                  <c:v>cutoffline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Sheet1!$A$81:$A$163</c:f>
              <c:numCache/>
            </c:numRef>
          </c:xVal>
          <c:yVal>
            <c:numRef>
              <c:f>Sheet1!$E$81:$E$163</c:f>
              <c:numCache/>
            </c:numRef>
          </c:yVal>
          <c:smooth val="1"/>
        </c:ser>
        <c:axId val="21096944"/>
        <c:axId val="55654769"/>
      </c:scatterChart>
      <c:valAx>
        <c:axId val="2109694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risk factor (arbitrary units)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 val="autoZero"/>
        <c:crossBetween val="midCat"/>
        <c:dispUnits/>
        <c:minorUnit val="0.2"/>
      </c:valAx>
      <c:valAx>
        <c:axId val="556547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crossBetween val="midCat"/>
        <c:dispUnits/>
        <c:minorUnit val="0.0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392"/>
          <c:w val="0.131"/>
          <c:h val="0.2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9</xdr:col>
      <xdr:colOff>695325</xdr:colOff>
      <xdr:row>48</xdr:row>
      <xdr:rowOff>95250</xdr:rowOff>
    </xdr:to>
    <xdr:graphicFrame>
      <xdr:nvGraphicFramePr>
        <xdr:cNvPr id="1" name="Chart 4"/>
        <xdr:cNvGraphicFramePr/>
      </xdr:nvGraphicFramePr>
      <xdr:xfrm>
        <a:off x="57150" y="3124200"/>
        <a:ext cx="8191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workbookViewId="0" topLeftCell="A2">
      <selection activeCell="E14" sqref="E14:G14"/>
    </sheetView>
  </sheetViews>
  <sheetFormatPr defaultColWidth="11.00390625" defaultRowHeight="12.75"/>
  <cols>
    <col min="1" max="1" width="13.875" style="0" customWidth="1"/>
    <col min="3" max="3" width="10.75390625" style="1" customWidth="1"/>
    <col min="4" max="4" width="11.625" style="3" bestFit="1" customWidth="1"/>
    <col min="5" max="6" width="10.75390625" style="2" customWidth="1"/>
    <col min="8" max="8" width="17.75390625" style="0" customWidth="1"/>
    <col min="9" max="9" width="10.75390625" style="1" customWidth="1"/>
    <col min="10" max="10" width="12.00390625" style="1" hidden="1" customWidth="1"/>
    <col min="11" max="12" width="0" style="0" hidden="1" customWidth="1"/>
  </cols>
  <sheetData>
    <row r="1" spans="1:12" ht="18" customHeight="1" hidden="1">
      <c r="A1" t="s">
        <v>0</v>
      </c>
      <c r="B1">
        <v>1000000</v>
      </c>
      <c r="L1" s="2">
        <f>H161+I161</f>
        <v>1002781.0990152261</v>
      </c>
    </row>
    <row r="2" spans="1:2" ht="18" customHeight="1">
      <c r="A2" t="s">
        <v>1</v>
      </c>
      <c r="B2" s="7">
        <v>6</v>
      </c>
    </row>
    <row r="3" spans="1:2" ht="18" customHeight="1">
      <c r="A3" t="s">
        <v>22</v>
      </c>
      <c r="B3" s="7">
        <v>4</v>
      </c>
    </row>
    <row r="4" spans="1:10" ht="18" customHeight="1">
      <c r="A4" t="s">
        <v>19</v>
      </c>
      <c r="B4" s="8">
        <f>J4</f>
        <v>2</v>
      </c>
      <c r="J4" s="1">
        <v>2</v>
      </c>
    </row>
    <row r="5" spans="1:10" ht="18" customHeight="1">
      <c r="A5" t="s">
        <v>11</v>
      </c>
      <c r="B5" s="8">
        <f>J5/16</f>
        <v>0</v>
      </c>
      <c r="C5" s="1" t="s">
        <v>17</v>
      </c>
      <c r="J5" s="1">
        <v>0</v>
      </c>
    </row>
    <row r="6" spans="1:10" ht="18" customHeight="1">
      <c r="A6" t="s">
        <v>12</v>
      </c>
      <c r="B6" s="8">
        <f>J6/8</f>
        <v>1</v>
      </c>
      <c r="C6" s="1" t="s">
        <v>18</v>
      </c>
      <c r="J6" s="1">
        <v>8</v>
      </c>
    </row>
    <row r="7" spans="1:10" ht="18" customHeight="1">
      <c r="A7" t="s">
        <v>13</v>
      </c>
      <c r="B7" s="8">
        <f>J7/2</f>
        <v>1.5</v>
      </c>
      <c r="J7" s="1">
        <v>3</v>
      </c>
    </row>
    <row r="8" spans="1:2" ht="18" customHeight="1">
      <c r="A8" t="s">
        <v>14</v>
      </c>
      <c r="B8" s="8">
        <v>5</v>
      </c>
    </row>
    <row r="9" spans="2:6" ht="12.75">
      <c r="B9" s="3" t="s">
        <v>20</v>
      </c>
      <c r="C9" s="2"/>
      <c r="D9" s="2"/>
      <c r="E9"/>
      <c r="F9"/>
    </row>
    <row r="10" spans="2:8" ht="12.75">
      <c r="B10" s="3" t="s">
        <v>24</v>
      </c>
      <c r="C10" s="2"/>
      <c r="D10" s="2"/>
      <c r="E10"/>
      <c r="F10"/>
      <c r="G10" s="6"/>
      <c r="H10" s="6"/>
    </row>
    <row r="11" spans="2:8" ht="12.75">
      <c r="B11" s="3" t="s">
        <v>23</v>
      </c>
      <c r="C11" s="2"/>
      <c r="D11" s="2"/>
      <c r="E11"/>
      <c r="F11"/>
      <c r="G11" s="6"/>
      <c r="H11" s="6"/>
    </row>
    <row r="12" spans="2:8" ht="12.75">
      <c r="B12" s="3" t="s">
        <v>21</v>
      </c>
      <c r="C12" s="2"/>
      <c r="D12" s="2"/>
      <c r="E12"/>
      <c r="F12"/>
      <c r="G12" s="6"/>
      <c r="H12" s="6"/>
    </row>
    <row r="13" spans="2:8" ht="12.75">
      <c r="B13" s="3" t="s">
        <v>27</v>
      </c>
      <c r="C13" s="2"/>
      <c r="D13" s="2"/>
      <c r="E13"/>
      <c r="F13"/>
      <c r="G13" s="6"/>
      <c r="H13" s="6"/>
    </row>
    <row r="14" spans="2:8" ht="18">
      <c r="B14" s="3"/>
      <c r="C14" s="2"/>
      <c r="E14" s="7"/>
      <c r="F14" s="13" t="s">
        <v>26</v>
      </c>
      <c r="G14" s="13" t="s">
        <v>9</v>
      </c>
      <c r="H14" s="6"/>
    </row>
    <row r="15" spans="2:8" ht="18">
      <c r="B15" s="3"/>
      <c r="C15" s="2"/>
      <c r="E15" s="7" t="s">
        <v>6</v>
      </c>
      <c r="F15" s="9">
        <f>MAX(J81:J161)</f>
        <v>0.19914236711752278</v>
      </c>
      <c r="G15" s="10">
        <f>MAX(K81:K161)</f>
        <v>0.6637495946594587</v>
      </c>
      <c r="H15" s="6"/>
    </row>
    <row r="16" spans="2:8" ht="18">
      <c r="B16" s="3"/>
      <c r="C16" s="2"/>
      <c r="E16" s="7" t="s">
        <v>8</v>
      </c>
      <c r="F16" s="11">
        <f>H161/$L$1-F15</f>
        <v>0.12650975871456496</v>
      </c>
      <c r="G16" s="12">
        <f>I161/$L$1-G15</f>
        <v>0.01059827950845349</v>
      </c>
      <c r="H16" s="6"/>
    </row>
    <row r="17" ht="1.5" customHeight="1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spans="5:11" ht="12.75">
      <c r="E79" s="3"/>
      <c r="G79" s="2"/>
      <c r="H79" t="s">
        <v>5</v>
      </c>
      <c r="I79"/>
      <c r="K79" s="1"/>
    </row>
    <row r="80" spans="1:11" ht="12.75">
      <c r="A80" t="s">
        <v>2</v>
      </c>
      <c r="B80" t="s">
        <v>15</v>
      </c>
      <c r="C80" s="1" t="s">
        <v>16</v>
      </c>
      <c r="D80" s="3" t="s">
        <v>28</v>
      </c>
      <c r="E80" s="3" t="s">
        <v>25</v>
      </c>
      <c r="F80" s="2" t="s">
        <v>3</v>
      </c>
      <c r="G80" s="2" t="s">
        <v>4</v>
      </c>
      <c r="H80" s="2" t="s">
        <v>3</v>
      </c>
      <c r="I80" s="2" t="s">
        <v>4</v>
      </c>
      <c r="K80" s="1"/>
    </row>
    <row r="81" spans="1:11" ht="12.75">
      <c r="A81">
        <v>0</v>
      </c>
      <c r="B81" s="1">
        <f>(EXP(-0.5*((A81-B$3)/B$4)^2)/B$4/SQRT(2*3.14159265))/(NORMDIST(8,B$3,B$4,TRUE)-NORMDIST(0,B$3,B$4,TRUE))</f>
        <v>0.028282337072418236</v>
      </c>
      <c r="C81" s="1">
        <f>B$5+(B$6-B$5)/(1+EXP(-B$7*(A81-B$8)))</f>
        <v>0.0005527786369235996</v>
      </c>
      <c r="D81" s="3">
        <f>B81*C81</f>
        <v>1.563387173590514E-05</v>
      </c>
      <c r="E81" s="3"/>
      <c r="F81" s="2">
        <f>0.1*D81*$B$1</f>
        <v>1.563387173590514</v>
      </c>
      <c r="G81" s="2">
        <f aca="true" t="shared" si="0" ref="G81:G112">B81*0.1*B$1-F81</f>
        <v>2826.670320068233</v>
      </c>
      <c r="H81" s="2">
        <f>F81</f>
        <v>1.563387173590514</v>
      </c>
      <c r="I81" s="2">
        <f>G81</f>
        <v>2826.670320068233</v>
      </c>
      <c r="J81" s="1">
        <f aca="true" t="shared" si="1" ref="J81:J112">IF($A81&lt;B$2,H81/$L$1,0)</f>
        <v>1.559051297562177E-06</v>
      </c>
      <c r="K81" s="1">
        <f aca="true" t="shared" si="2" ref="K81:K112">IF($A81&lt;B$2,I81/$L$1,0)</f>
        <v>0.0028188308723051765</v>
      </c>
    </row>
    <row r="82" spans="1:11" ht="12.75">
      <c r="A82">
        <f>A81+0.1</f>
        <v>0.1</v>
      </c>
      <c r="B82" s="1">
        <f aca="true" t="shared" si="3" ref="B82:B145">(EXP(-0.5*((A82-B$3)/B$4)^2)/B$4/SQRT(2*3.14159265))/(NORMDIST(8,B$3,B$4,TRUE)-NORMDIST(0,B$3,B$4,TRUE))</f>
        <v>0.03121776981633109</v>
      </c>
      <c r="C82" s="1">
        <f aca="true" t="shared" si="4" ref="C82:C145">B$5+(B$6-B$5)/(1+EXP(-B$7*(A82-B$8)))</f>
        <v>0.0006421797005859854</v>
      </c>
      <c r="D82" s="3">
        <f aca="true" t="shared" si="5" ref="D82:D145">B82*C82</f>
        <v>2.004741807361371E-05</v>
      </c>
      <c r="E82" s="3"/>
      <c r="F82" s="2">
        <f aca="true" t="shared" si="6" ref="F82:F145">0.1*D82*$B$1</f>
        <v>2.004741807361371</v>
      </c>
      <c r="G82" s="2">
        <f t="shared" si="0"/>
        <v>3119.772239825748</v>
      </c>
      <c r="H82" s="2">
        <f>H81+F82</f>
        <v>3.5681289809518852</v>
      </c>
      <c r="I82" s="2">
        <f>I81+G82</f>
        <v>5946.4425598939815</v>
      </c>
      <c r="J82" s="1">
        <f t="shared" si="1"/>
        <v>3.5582331821530546E-06</v>
      </c>
      <c r="K82" s="1">
        <f t="shared" si="2"/>
        <v>0.00592995077962044</v>
      </c>
    </row>
    <row r="83" spans="1:11" ht="12.75">
      <c r="A83">
        <f aca="true" t="shared" si="7" ref="A83:A146">A82+0.1</f>
        <v>0.2</v>
      </c>
      <c r="B83" s="1">
        <f t="shared" si="3"/>
        <v>0.03437183496771569</v>
      </c>
      <c r="C83" s="1">
        <f t="shared" si="4"/>
        <v>0.0007460288338366976</v>
      </c>
      <c r="D83" s="3">
        <f t="shared" si="5"/>
        <v>2.564237995779236E-05</v>
      </c>
      <c r="E83" s="3"/>
      <c r="F83" s="2">
        <f t="shared" si="6"/>
        <v>2.5642379957792363</v>
      </c>
      <c r="G83" s="2">
        <f t="shared" si="0"/>
        <v>3434.6192587757896</v>
      </c>
      <c r="H83" s="2">
        <f aca="true" t="shared" si="8" ref="H83:H146">H82+F83</f>
        <v>6.132366976731122</v>
      </c>
      <c r="I83" s="2">
        <f aca="true" t="shared" si="9" ref="I83:I146">I82+G83</f>
        <v>9381.061818669772</v>
      </c>
      <c r="J83" s="1">
        <f t="shared" si="1"/>
        <v>6.115359556291367E-06</v>
      </c>
      <c r="K83" s="1">
        <f t="shared" si="2"/>
        <v>0.009355044513585643</v>
      </c>
    </row>
    <row r="84" spans="1:11" ht="12.75">
      <c r="A84">
        <f t="shared" si="7"/>
        <v>0.30000000000000004</v>
      </c>
      <c r="B84" s="1">
        <f t="shared" si="3"/>
        <v>0.03775007559015505</v>
      </c>
      <c r="C84" s="1">
        <f t="shared" si="4"/>
        <v>0.0008666572110791969</v>
      </c>
      <c r="D84" s="3">
        <f t="shared" si="5"/>
        <v>3.271637522899264E-05</v>
      </c>
      <c r="E84" s="3"/>
      <c r="F84" s="2">
        <f t="shared" si="6"/>
        <v>3.2716375228992645</v>
      </c>
      <c r="G84" s="2">
        <f t="shared" si="0"/>
        <v>3771.735921492606</v>
      </c>
      <c r="H84" s="2">
        <f t="shared" si="8"/>
        <v>9.404004499630386</v>
      </c>
      <c r="I84" s="2">
        <f t="shared" si="9"/>
        <v>13152.797740162378</v>
      </c>
      <c r="J84" s="1">
        <f t="shared" si="1"/>
        <v>9.377923565637127E-06</v>
      </c>
      <c r="K84" s="1">
        <f t="shared" si="2"/>
        <v>0.013116319955650328</v>
      </c>
    </row>
    <row r="85" spans="1:11" ht="12.75">
      <c r="A85">
        <f t="shared" si="7"/>
        <v>0.4</v>
      </c>
      <c r="B85" s="1">
        <f t="shared" si="3"/>
        <v>0.04135682565418144</v>
      </c>
      <c r="C85" s="1">
        <f t="shared" si="4"/>
        <v>0.0010067708200856378</v>
      </c>
      <c r="D85" s="3">
        <f t="shared" si="5"/>
        <v>4.163684527999899E-05</v>
      </c>
      <c r="E85" s="3"/>
      <c r="F85" s="2">
        <f t="shared" si="6"/>
        <v>4.1636845279999</v>
      </c>
      <c r="G85" s="2">
        <f t="shared" si="0"/>
        <v>4131.518880890144</v>
      </c>
      <c r="H85" s="2">
        <f t="shared" si="8"/>
        <v>13.567689027630285</v>
      </c>
      <c r="I85" s="2">
        <f t="shared" si="9"/>
        <v>17284.316621052523</v>
      </c>
      <c r="J85" s="1">
        <f t="shared" si="1"/>
        <v>1.3530060589449018E-05</v>
      </c>
      <c r="K85" s="1">
        <f t="shared" si="2"/>
        <v>0.017236380540106372</v>
      </c>
    </row>
    <row r="86" spans="1:11" ht="12.75">
      <c r="A86">
        <f t="shared" si="7"/>
        <v>0.5</v>
      </c>
      <c r="B86" s="1">
        <f t="shared" si="3"/>
        <v>0.04519504595569445</v>
      </c>
      <c r="C86" s="1">
        <f t="shared" si="4"/>
        <v>0.0011695102650555148</v>
      </c>
      <c r="D86" s="3">
        <f t="shared" si="5"/>
        <v>5.285607017484039E-05</v>
      </c>
      <c r="E86" s="3"/>
      <c r="F86" s="2">
        <f t="shared" si="6"/>
        <v>5.285607017484039</v>
      </c>
      <c r="G86" s="2">
        <f t="shared" si="0"/>
        <v>4514.218988551961</v>
      </c>
      <c r="H86" s="2">
        <f t="shared" si="8"/>
        <v>18.853296045114323</v>
      </c>
      <c r="I86" s="2">
        <f t="shared" si="9"/>
        <v>21798.535609604485</v>
      </c>
      <c r="J86" s="1">
        <f t="shared" si="1"/>
        <v>1.8801008578670924E-05</v>
      </c>
      <c r="K86" s="1">
        <f t="shared" si="2"/>
        <v>0.02173807985712094</v>
      </c>
    </row>
    <row r="87" spans="1:11" ht="12.75">
      <c r="A87">
        <f t="shared" si="7"/>
        <v>0.6</v>
      </c>
      <c r="B87" s="1">
        <f t="shared" si="3"/>
        <v>0.049266162091640565</v>
      </c>
      <c r="C87" s="1">
        <f t="shared" si="4"/>
        <v>0.001358519950428958</v>
      </c>
      <c r="D87" s="3">
        <f t="shared" si="5"/>
        <v>6.692906408256056E-05</v>
      </c>
      <c r="E87" s="3"/>
      <c r="F87" s="2">
        <f t="shared" si="6"/>
        <v>6.692906408256055</v>
      </c>
      <c r="G87" s="2">
        <f t="shared" si="0"/>
        <v>4919.9233027558</v>
      </c>
      <c r="H87" s="2">
        <f t="shared" si="8"/>
        <v>25.546202453370377</v>
      </c>
      <c r="I87" s="2">
        <f t="shared" si="9"/>
        <v>26718.458912360285</v>
      </c>
      <c r="J87" s="1">
        <f t="shared" si="1"/>
        <v>2.5475352974301012E-05</v>
      </c>
      <c r="K87" s="1">
        <f t="shared" si="2"/>
        <v>0.026644358313692742</v>
      </c>
    </row>
    <row r="88" spans="1:11" ht="12.75">
      <c r="A88">
        <f t="shared" si="7"/>
        <v>0.7</v>
      </c>
      <c r="B88" s="1">
        <f t="shared" si="3"/>
        <v>0.05356990722693151</v>
      </c>
      <c r="C88" s="1">
        <f t="shared" si="4"/>
        <v>0.0015780280604038625</v>
      </c>
      <c r="D88" s="3">
        <f t="shared" si="5"/>
        <v>8.453481679732958E-05</v>
      </c>
      <c r="E88" s="3"/>
      <c r="F88" s="2">
        <f t="shared" si="6"/>
        <v>8.453481679732958</v>
      </c>
      <c r="G88" s="2">
        <f t="shared" si="0"/>
        <v>5348.537241013418</v>
      </c>
      <c r="H88" s="2">
        <f t="shared" si="8"/>
        <v>33.99968413310334</v>
      </c>
      <c r="I88" s="2">
        <f t="shared" si="9"/>
        <v>32066.996153373704</v>
      </c>
      <c r="J88" s="1">
        <f t="shared" si="1"/>
        <v>3.3905389886678635E-05</v>
      </c>
      <c r="K88" s="1">
        <f t="shared" si="2"/>
        <v>0.03197806199664599</v>
      </c>
    </row>
    <row r="89" spans="1:11" ht="12.75">
      <c r="A89">
        <f t="shared" si="7"/>
        <v>0.7999999999999999</v>
      </c>
      <c r="B89" s="1">
        <f t="shared" si="3"/>
        <v>0.05810417255620083</v>
      </c>
      <c r="C89" s="1">
        <f t="shared" si="4"/>
        <v>0.0018329389424928035</v>
      </c>
      <c r="D89" s="3">
        <f t="shared" si="5"/>
        <v>0.00010650140059958213</v>
      </c>
      <c r="E89" s="3"/>
      <c r="F89" s="2">
        <f t="shared" si="6"/>
        <v>10.650140059958215</v>
      </c>
      <c r="G89" s="2">
        <f t="shared" si="0"/>
        <v>5799.767115560125</v>
      </c>
      <c r="H89" s="2">
        <f t="shared" si="8"/>
        <v>44.64982419306155</v>
      </c>
      <c r="I89" s="2">
        <f t="shared" si="9"/>
        <v>37866.76326893383</v>
      </c>
      <c r="J89" s="1">
        <f t="shared" si="1"/>
        <v>4.4525992997783445E-05</v>
      </c>
      <c r="K89" s="1">
        <f t="shared" si="2"/>
        <v>0.037761744119549724</v>
      </c>
    </row>
    <row r="90" spans="1:11" ht="12.75">
      <c r="A90">
        <f t="shared" si="7"/>
        <v>0.8999999999999999</v>
      </c>
      <c r="B90" s="1">
        <f t="shared" si="3"/>
        <v>0.06286486848882683</v>
      </c>
      <c r="C90" s="1">
        <f t="shared" si="4"/>
        <v>0.002128939715964191</v>
      </c>
      <c r="D90" s="3">
        <f t="shared" si="5"/>
        <v>0.00013383551526472922</v>
      </c>
      <c r="E90" s="3"/>
      <c r="F90" s="2">
        <f t="shared" si="6"/>
        <v>13.383551526472923</v>
      </c>
      <c r="G90" s="2">
        <f t="shared" si="0"/>
        <v>6273.103297356211</v>
      </c>
      <c r="H90" s="2">
        <f t="shared" si="8"/>
        <v>58.03337571953447</v>
      </c>
      <c r="I90" s="2">
        <f t="shared" si="9"/>
        <v>44139.86656629004</v>
      </c>
      <c r="J90" s="1">
        <f t="shared" si="1"/>
        <v>5.7872426770434466E-05</v>
      </c>
      <c r="K90" s="1">
        <f t="shared" si="2"/>
        <v>0.044017449680331305</v>
      </c>
    </row>
    <row r="91" spans="1:11" ht="12.75">
      <c r="A91">
        <f t="shared" si="7"/>
        <v>0.9999999999999999</v>
      </c>
      <c r="B91" s="1">
        <f t="shared" si="3"/>
        <v>0.06784579965867385</v>
      </c>
      <c r="C91" s="1">
        <f t="shared" si="4"/>
        <v>0.0024726231566347743</v>
      </c>
      <c r="D91" s="3">
        <f t="shared" si="5"/>
        <v>0.00016775709531644063</v>
      </c>
      <c r="E91" s="3"/>
      <c r="F91" s="2">
        <f t="shared" si="6"/>
        <v>16.77570953164406</v>
      </c>
      <c r="G91" s="2">
        <f t="shared" si="0"/>
        <v>6767.804256335741</v>
      </c>
      <c r="H91" s="2">
        <f t="shared" si="8"/>
        <v>74.80908525117853</v>
      </c>
      <c r="I91" s="2">
        <f t="shared" si="9"/>
        <v>50907.670822625776</v>
      </c>
      <c r="J91" s="1">
        <f t="shared" si="1"/>
        <v>7.460161078489038E-05</v>
      </c>
      <c r="K91" s="1">
        <f t="shared" si="2"/>
        <v>0.050766484203401206</v>
      </c>
    </row>
    <row r="92" spans="1:11" ht="12.75">
      <c r="A92">
        <f t="shared" si="7"/>
        <v>1.0999999999999999</v>
      </c>
      <c r="B92" s="1">
        <f t="shared" si="3"/>
        <v>0.07303855687492923</v>
      </c>
      <c r="C92" s="1">
        <f t="shared" si="4"/>
        <v>0.0028716291557003976</v>
      </c>
      <c r="D92" s="3">
        <f t="shared" si="5"/>
        <v>0.00020973964941232848</v>
      </c>
      <c r="E92" s="3"/>
      <c r="F92" s="2">
        <f t="shared" si="6"/>
        <v>20.97396494123285</v>
      </c>
      <c r="G92" s="2">
        <f t="shared" si="0"/>
        <v>7282.8817225516905</v>
      </c>
      <c r="H92" s="2">
        <f t="shared" si="8"/>
        <v>95.78305019241138</v>
      </c>
      <c r="I92" s="2">
        <f t="shared" si="9"/>
        <v>58190.55254517747</v>
      </c>
      <c r="J92" s="1">
        <f t="shared" si="1"/>
        <v>9.551740682634967E-05</v>
      </c>
      <c r="K92" s="1">
        <f t="shared" si="2"/>
        <v>0.05802916768407689</v>
      </c>
    </row>
    <row r="93" spans="1:11" ht="12.75">
      <c r="A93">
        <f t="shared" si="7"/>
        <v>1.2</v>
      </c>
      <c r="B93" s="1">
        <f t="shared" si="3"/>
        <v>0.0784324290819036</v>
      </c>
      <c r="C93" s="1">
        <f t="shared" si="4"/>
        <v>0.0033348073074133473</v>
      </c>
      <c r="D93" s="3">
        <f t="shared" si="5"/>
        <v>0.0002615570376405113</v>
      </c>
      <c r="E93" s="3"/>
      <c r="F93" s="2">
        <f t="shared" si="6"/>
        <v>26.155703764051133</v>
      </c>
      <c r="G93" s="2">
        <f t="shared" si="0"/>
        <v>7817.087204426311</v>
      </c>
      <c r="H93" s="2">
        <f t="shared" si="8"/>
        <v>121.9387539564625</v>
      </c>
      <c r="I93" s="2">
        <f t="shared" si="9"/>
        <v>66007.63974960378</v>
      </c>
      <c r="J93" s="1">
        <f t="shared" si="1"/>
        <v>0.00012160057072895727</v>
      </c>
      <c r="K93" s="1">
        <f t="shared" si="2"/>
        <v>0.06582457508864707</v>
      </c>
    </row>
    <row r="94" spans="1:11" ht="12.75">
      <c r="A94">
        <f t="shared" si="7"/>
        <v>1.3</v>
      </c>
      <c r="B94" s="1">
        <f t="shared" si="3"/>
        <v>0.08401433827957452</v>
      </c>
      <c r="C94" s="1">
        <f t="shared" si="4"/>
        <v>0.0038724034406710283</v>
      </c>
      <c r="D94" s="3">
        <f t="shared" si="5"/>
        <v>0.0003253374126195241</v>
      </c>
      <c r="E94" s="3"/>
      <c r="F94" s="2">
        <f t="shared" si="6"/>
        <v>32.53374126195241</v>
      </c>
      <c r="G94" s="2">
        <f t="shared" si="0"/>
        <v>8368.900086695501</v>
      </c>
      <c r="H94" s="2">
        <f t="shared" si="8"/>
        <v>154.4724952184149</v>
      </c>
      <c r="I94" s="2">
        <f t="shared" si="9"/>
        <v>74376.53983629929</v>
      </c>
      <c r="J94" s="1">
        <f t="shared" si="1"/>
        <v>0.0001540440833698536</v>
      </c>
      <c r="K94" s="1">
        <f t="shared" si="2"/>
        <v>0.07417026498538935</v>
      </c>
    </row>
    <row r="95" spans="1:11" ht="12.75">
      <c r="A95">
        <f t="shared" si="7"/>
        <v>1.4000000000000001</v>
      </c>
      <c r="B95" s="1">
        <f t="shared" si="3"/>
        <v>0.08976880017026449</v>
      </c>
      <c r="C95" s="1">
        <f t="shared" si="4"/>
        <v>0.0044962731609411825</v>
      </c>
      <c r="D95" s="3">
        <f t="shared" si="5"/>
        <v>0.0004036250468954525</v>
      </c>
      <c r="E95" s="3"/>
      <c r="F95" s="2">
        <f t="shared" si="6"/>
        <v>40.362504689545254</v>
      </c>
      <c r="G95" s="2">
        <f t="shared" si="0"/>
        <v>8936.517512336904</v>
      </c>
      <c r="H95" s="2">
        <f t="shared" si="8"/>
        <v>194.83499990796017</v>
      </c>
      <c r="I95" s="2">
        <f t="shared" si="9"/>
        <v>83313.05734863618</v>
      </c>
      <c r="J95" s="1">
        <f t="shared" si="1"/>
        <v>0.0001942946472558133</v>
      </c>
      <c r="K95" s="1">
        <f t="shared" si="2"/>
        <v>0.08308199808557737</v>
      </c>
    </row>
    <row r="96" spans="1:11" ht="12.75">
      <c r="A96">
        <f t="shared" si="7"/>
        <v>1.5000000000000002</v>
      </c>
      <c r="B96" s="1">
        <f t="shared" si="3"/>
        <v>0.09567791303901574</v>
      </c>
      <c r="C96" s="1">
        <f t="shared" si="4"/>
        <v>0.005220125693558397</v>
      </c>
      <c r="D96" s="3">
        <f t="shared" si="5"/>
        <v>0.0004994507321610121</v>
      </c>
      <c r="E96" s="3"/>
      <c r="F96" s="2">
        <f t="shared" si="6"/>
        <v>49.94507321610121</v>
      </c>
      <c r="G96" s="2">
        <f t="shared" si="0"/>
        <v>9517.846230685474</v>
      </c>
      <c r="H96" s="2">
        <f t="shared" si="8"/>
        <v>244.78007312406137</v>
      </c>
      <c r="I96" s="2">
        <f t="shared" si="9"/>
        <v>92830.90357932166</v>
      </c>
      <c r="J96" s="1">
        <f t="shared" si="1"/>
        <v>0.0002441012035073715</v>
      </c>
      <c r="K96" s="1">
        <f t="shared" si="2"/>
        <v>0.09257344765521167</v>
      </c>
    </row>
    <row r="97" spans="1:11" ht="12.75">
      <c r="A97">
        <f t="shared" si="7"/>
        <v>1.6000000000000003</v>
      </c>
      <c r="B97" s="1">
        <f t="shared" si="3"/>
        <v>0.10172137704660027</v>
      </c>
      <c r="C97" s="1">
        <f t="shared" si="4"/>
        <v>0.0060598014915841155</v>
      </c>
      <c r="D97" s="3">
        <f t="shared" si="5"/>
        <v>0.0006164113523529785</v>
      </c>
      <c r="E97" s="3"/>
      <c r="F97" s="2">
        <f t="shared" si="6"/>
        <v>61.64113523529785</v>
      </c>
      <c r="G97" s="2">
        <f t="shared" si="0"/>
        <v>10110.496569424731</v>
      </c>
      <c r="H97" s="2">
        <f t="shared" si="8"/>
        <v>306.42120835935924</v>
      </c>
      <c r="I97" s="2">
        <f t="shared" si="9"/>
        <v>102941.4001487464</v>
      </c>
      <c r="J97" s="1">
        <f t="shared" si="1"/>
        <v>0.00030557138408400194</v>
      </c>
      <c r="K97" s="1">
        <f t="shared" si="2"/>
        <v>0.10265590391545996</v>
      </c>
    </row>
    <row r="98" spans="1:11" ht="12.75">
      <c r="A98">
        <f t="shared" si="7"/>
        <v>1.7000000000000004</v>
      </c>
      <c r="B98" s="1">
        <f t="shared" si="3"/>
        <v>0.10787654571717556</v>
      </c>
      <c r="C98" s="1">
        <f t="shared" si="4"/>
        <v>0.007033587154995166</v>
      </c>
      <c r="D98" s="3">
        <f t="shared" si="5"/>
        <v>0.0007587590862815748</v>
      </c>
      <c r="E98" s="3"/>
      <c r="F98" s="2">
        <f t="shared" si="6"/>
        <v>75.87590862815749</v>
      </c>
      <c r="G98" s="2">
        <f t="shared" si="0"/>
        <v>10711.778663089399</v>
      </c>
      <c r="H98" s="2">
        <f t="shared" si="8"/>
        <v>382.29711698751674</v>
      </c>
      <c r="I98" s="2">
        <f t="shared" si="9"/>
        <v>113653.1788118358</v>
      </c>
      <c r="J98" s="1">
        <f t="shared" si="1"/>
        <v>0.0003812368595329019</v>
      </c>
      <c r="K98" s="1">
        <f t="shared" si="2"/>
        <v>0.11333797468205979</v>
      </c>
    </row>
    <row r="99" spans="1:11" ht="12.75">
      <c r="A99">
        <f t="shared" si="7"/>
        <v>1.8000000000000005</v>
      </c>
      <c r="B99" s="1">
        <f t="shared" si="3"/>
        <v>0.11411851094182071</v>
      </c>
      <c r="C99" s="1">
        <f t="shared" si="4"/>
        <v>0.008162571153159904</v>
      </c>
      <c r="D99" s="3">
        <f t="shared" si="5"/>
        <v>0.0009315004654552685</v>
      </c>
      <c r="E99" s="3"/>
      <c r="F99" s="2">
        <f t="shared" si="6"/>
        <v>93.15004654552686</v>
      </c>
      <c r="G99" s="2">
        <f t="shared" si="0"/>
        <v>11318.701047636547</v>
      </c>
      <c r="H99" s="2">
        <f t="shared" si="8"/>
        <v>475.44716353304364</v>
      </c>
      <c r="I99" s="2">
        <f t="shared" si="9"/>
        <v>124971.87985947233</v>
      </c>
      <c r="J99" s="1">
        <f t="shared" si="1"/>
        <v>0.0004741285650476989</v>
      </c>
      <c r="K99" s="1">
        <f t="shared" si="2"/>
        <v>0.12462528460319013</v>
      </c>
    </row>
    <row r="100" spans="1:11" ht="12.75">
      <c r="A100">
        <f t="shared" si="7"/>
        <v>1.9000000000000006</v>
      </c>
      <c r="B100" s="1">
        <f t="shared" si="3"/>
        <v>0.12042022230093698</v>
      </c>
      <c r="C100" s="1">
        <f t="shared" si="4"/>
        <v>0.009471043581946115</v>
      </c>
      <c r="D100" s="3">
        <f t="shared" si="5"/>
        <v>0.0011405051735598136</v>
      </c>
      <c r="E100" s="3"/>
      <c r="F100" s="2">
        <f t="shared" si="6"/>
        <v>114.05051735598137</v>
      </c>
      <c r="G100" s="2">
        <f t="shared" si="0"/>
        <v>11927.971712737717</v>
      </c>
      <c r="H100" s="2">
        <f t="shared" si="8"/>
        <v>589.497680889025</v>
      </c>
      <c r="I100" s="2">
        <f t="shared" si="9"/>
        <v>136899.85157221006</v>
      </c>
      <c r="J100" s="1">
        <f t="shared" si="1"/>
        <v>0.0005878627763007668</v>
      </c>
      <c r="K100" s="1">
        <f t="shared" si="2"/>
        <v>0.13652017544671669</v>
      </c>
    </row>
    <row r="101" spans="1:11" ht="12.75">
      <c r="A101">
        <f t="shared" si="7"/>
        <v>2.0000000000000004</v>
      </c>
      <c r="B101" s="1">
        <f t="shared" si="3"/>
        <v>0.12675264094107389</v>
      </c>
      <c r="C101" s="1">
        <f t="shared" si="4"/>
        <v>0.010986942630593188</v>
      </c>
      <c r="D101" s="3">
        <f t="shared" si="5"/>
        <v>0.0013926239942957561</v>
      </c>
      <c r="E101" s="3"/>
      <c r="F101" s="2">
        <f t="shared" si="6"/>
        <v>139.26239942957562</v>
      </c>
      <c r="G101" s="2">
        <f t="shared" si="0"/>
        <v>12536.001694677814</v>
      </c>
      <c r="H101" s="2">
        <f t="shared" si="8"/>
        <v>728.7600803186006</v>
      </c>
      <c r="I101" s="2">
        <f t="shared" si="9"/>
        <v>149435.85326688786</v>
      </c>
      <c r="J101" s="1">
        <f t="shared" si="1"/>
        <v>0.0007267389473478051</v>
      </c>
      <c r="K101" s="1">
        <f t="shared" si="2"/>
        <v>0.14902140997037167</v>
      </c>
    </row>
    <row r="102" spans="1:11" ht="12.75">
      <c r="A102">
        <f t="shared" si="7"/>
        <v>2.1000000000000005</v>
      </c>
      <c r="B102" s="1">
        <f t="shared" si="3"/>
        <v>0.13308492763520008</v>
      </c>
      <c r="C102" s="1">
        <f t="shared" si="4"/>
        <v>0.012742349464111609</v>
      </c>
      <c r="D102" s="3">
        <f t="shared" si="5"/>
        <v>0.0016958146563337238</v>
      </c>
      <c r="E102" s="3"/>
      <c r="F102" s="2">
        <f t="shared" si="6"/>
        <v>169.58146563337237</v>
      </c>
      <c r="G102" s="2">
        <f t="shared" si="0"/>
        <v>13138.911297886636</v>
      </c>
      <c r="H102" s="2">
        <f t="shared" si="8"/>
        <v>898.3415459519729</v>
      </c>
      <c r="I102" s="2">
        <f t="shared" si="9"/>
        <v>162574.7645647745</v>
      </c>
      <c r="J102" s="1">
        <f t="shared" si="1"/>
        <v>0.0008958500981262837</v>
      </c>
      <c r="K102" s="1">
        <f t="shared" si="2"/>
        <v>0.1621238819962102</v>
      </c>
    </row>
    <row r="103" spans="1:11" ht="12.75">
      <c r="A103">
        <f t="shared" si="7"/>
        <v>2.2000000000000006</v>
      </c>
      <c r="B103" s="1">
        <f t="shared" si="3"/>
        <v>0.13938466402147134</v>
      </c>
      <c r="C103" s="1">
        <f t="shared" si="4"/>
        <v>0.014774031693273067</v>
      </c>
      <c r="D103" s="3">
        <f t="shared" si="5"/>
        <v>0.0020592734438094357</v>
      </c>
      <c r="E103" s="3"/>
      <c r="F103" s="2">
        <f t="shared" si="6"/>
        <v>205.9273443809436</v>
      </c>
      <c r="G103" s="2">
        <f t="shared" si="0"/>
        <v>13732.539057766191</v>
      </c>
      <c r="H103" s="2">
        <f t="shared" si="8"/>
        <v>1104.2688903329165</v>
      </c>
      <c r="I103" s="2">
        <f t="shared" si="9"/>
        <v>176307.3036225407</v>
      </c>
      <c r="J103" s="1">
        <f t="shared" si="1"/>
        <v>0.001101206326502719</v>
      </c>
      <c r="K103" s="1">
        <f t="shared" si="2"/>
        <v>0.175818335423037</v>
      </c>
    </row>
    <row r="104" spans="1:11" ht="12.75">
      <c r="A104">
        <f t="shared" si="7"/>
        <v>2.3000000000000007</v>
      </c>
      <c r="B104" s="1">
        <f t="shared" si="3"/>
        <v>0.14561810536720482</v>
      </c>
      <c r="C104" s="1">
        <f t="shared" si="4"/>
        <v>0.017124033315727753</v>
      </c>
      <c r="D104" s="3">
        <f t="shared" si="5"/>
        <v>0.00249356928768117</v>
      </c>
      <c r="E104" s="3"/>
      <c r="F104" s="2">
        <f t="shared" si="6"/>
        <v>249.356928768117</v>
      </c>
      <c r="G104" s="2">
        <f t="shared" si="0"/>
        <v>14312.453607952366</v>
      </c>
      <c r="H104" s="2">
        <f t="shared" si="8"/>
        <v>1353.6258191010336</v>
      </c>
      <c r="I104" s="2">
        <f t="shared" si="9"/>
        <v>190619.75723049307</v>
      </c>
      <c r="J104" s="1">
        <f t="shared" si="1"/>
        <v>0.0013498716922669882</v>
      </c>
      <c r="K104" s="1">
        <f t="shared" si="2"/>
        <v>0.19009109507318178</v>
      </c>
    </row>
    <row r="105" spans="1:11" ht="12.75">
      <c r="A105">
        <f t="shared" si="7"/>
        <v>2.400000000000001</v>
      </c>
      <c r="B105" s="1">
        <f t="shared" si="3"/>
        <v>0.1517504625561981</v>
      </c>
      <c r="C105" s="1">
        <f t="shared" si="4"/>
        <v>0.019840305734077534</v>
      </c>
      <c r="D105" s="3">
        <f t="shared" si="5"/>
        <v>0.003010775572402655</v>
      </c>
      <c r="E105" s="3"/>
      <c r="F105" s="2">
        <f t="shared" si="6"/>
        <v>301.0775572402655</v>
      </c>
      <c r="G105" s="2">
        <f t="shared" si="0"/>
        <v>14873.968698379544</v>
      </c>
      <c r="H105" s="2">
        <f t="shared" si="8"/>
        <v>1654.7033763412992</v>
      </c>
      <c r="I105" s="2">
        <f t="shared" si="9"/>
        <v>205493.72592887262</v>
      </c>
      <c r="J105" s="1">
        <f t="shared" si="1"/>
        <v>0.0016501142452388549</v>
      </c>
      <c r="K105" s="1">
        <f t="shared" si="2"/>
        <v>0.20492381251568886</v>
      </c>
    </row>
    <row r="106" spans="1:11" ht="12.75">
      <c r="A106">
        <f t="shared" si="7"/>
        <v>2.500000000000001</v>
      </c>
      <c r="B106" s="1">
        <f t="shared" si="3"/>
        <v>0.15774621036362244</v>
      </c>
      <c r="C106" s="1">
        <f t="shared" si="4"/>
        <v>0.022977369910025646</v>
      </c>
      <c r="D106" s="3">
        <f t="shared" si="5"/>
        <v>0.0036245930274296737</v>
      </c>
      <c r="E106" s="3"/>
      <c r="F106" s="2">
        <f t="shared" si="6"/>
        <v>362.4593027429674</v>
      </c>
      <c r="G106" s="2">
        <f t="shared" si="0"/>
        <v>15412.161733619278</v>
      </c>
      <c r="H106" s="2">
        <f t="shared" si="8"/>
        <v>2017.1626790842665</v>
      </c>
      <c r="I106" s="2">
        <f t="shared" si="9"/>
        <v>220905.8876624919</v>
      </c>
      <c r="J106" s="1">
        <f t="shared" si="1"/>
        <v>0.0020115683084425966</v>
      </c>
      <c r="K106" s="1">
        <f t="shared" si="2"/>
        <v>0.22029323037643103</v>
      </c>
    </row>
    <row r="107" spans="1:11" ht="12.75">
      <c r="A107">
        <f t="shared" si="7"/>
        <v>2.600000000000001</v>
      </c>
      <c r="B107" s="1">
        <f t="shared" si="3"/>
        <v>0.16356941847873768</v>
      </c>
      <c r="C107" s="1">
        <f t="shared" si="4"/>
        <v>0.026596993576865884</v>
      </c>
      <c r="D107" s="3">
        <f t="shared" si="5"/>
        <v>0.004350454772650674</v>
      </c>
      <c r="E107" s="3"/>
      <c r="F107" s="2">
        <f t="shared" si="6"/>
        <v>435.04547726506735</v>
      </c>
      <c r="G107" s="2">
        <f t="shared" si="0"/>
        <v>15921.896370608702</v>
      </c>
      <c r="H107" s="2">
        <f t="shared" si="8"/>
        <v>2452.208156349334</v>
      </c>
      <c r="I107" s="2">
        <f t="shared" si="9"/>
        <v>236827.78403310062</v>
      </c>
      <c r="J107" s="1">
        <f t="shared" si="1"/>
        <v>0.002445407236691544</v>
      </c>
      <c r="K107" s="1">
        <f t="shared" si="2"/>
        <v>0.23617096918327998</v>
      </c>
    </row>
    <row r="108" spans="1:11" ht="12.75">
      <c r="A108">
        <f t="shared" si="7"/>
        <v>2.700000000000001</v>
      </c>
      <c r="B108" s="1">
        <f t="shared" si="3"/>
        <v>0.16918410117683377</v>
      </c>
      <c r="C108" s="1">
        <f t="shared" si="4"/>
        <v>0.03076885935714806</v>
      </c>
      <c r="D108" s="3">
        <f t="shared" si="5"/>
        <v>0.005205601814575506</v>
      </c>
      <c r="E108" s="3"/>
      <c r="F108" s="2">
        <f t="shared" si="6"/>
        <v>520.5601814575506</v>
      </c>
      <c r="G108" s="2">
        <f t="shared" si="0"/>
        <v>16397.84993622583</v>
      </c>
      <c r="H108" s="2">
        <f t="shared" si="8"/>
        <v>2972.7683378068846</v>
      </c>
      <c r="I108" s="2">
        <f t="shared" si="9"/>
        <v>253225.63396932645</v>
      </c>
      <c r="J108" s="1">
        <f t="shared" si="1"/>
        <v>0.002964523703853483</v>
      </c>
      <c r="K108" s="1">
        <f t="shared" si="2"/>
        <v>0.2525233415528123</v>
      </c>
    </row>
    <row r="109" spans="1:11" ht="12.75">
      <c r="A109">
        <f t="shared" si="7"/>
        <v>2.800000000000001</v>
      </c>
      <c r="B109" s="1">
        <f t="shared" si="3"/>
        <v>0.1745545810428594</v>
      </c>
      <c r="C109" s="1">
        <f t="shared" si="4"/>
        <v>0.03557118927263624</v>
      </c>
      <c r="D109" s="3">
        <f t="shared" si="5"/>
        <v>0.006209114040681274</v>
      </c>
      <c r="E109" s="3"/>
      <c r="F109" s="2">
        <f t="shared" si="6"/>
        <v>620.9114040681275</v>
      </c>
      <c r="G109" s="2">
        <f t="shared" si="0"/>
        <v>16834.546700217816</v>
      </c>
      <c r="H109" s="2">
        <f t="shared" si="8"/>
        <v>3593.679741875012</v>
      </c>
      <c r="I109" s="2">
        <f t="shared" si="9"/>
        <v>270060.18066954426</v>
      </c>
      <c r="J109" s="1">
        <f t="shared" si="1"/>
        <v>0.003583713080954716</v>
      </c>
      <c r="K109" s="1">
        <f t="shared" si="2"/>
        <v>0.2693111995576651</v>
      </c>
    </row>
    <row r="110" spans="1:11" ht="12.75">
      <c r="A110">
        <f t="shared" si="7"/>
        <v>2.9000000000000012</v>
      </c>
      <c r="B110" s="1">
        <f t="shared" si="3"/>
        <v>0.17964586172398986</v>
      </c>
      <c r="C110" s="1">
        <f t="shared" si="4"/>
        <v>0.041091278200465084</v>
      </c>
      <c r="D110" s="3">
        <f t="shared" si="5"/>
        <v>0.007381878081662749</v>
      </c>
      <c r="E110" s="3"/>
      <c r="F110" s="2">
        <f t="shared" si="6"/>
        <v>738.187808166275</v>
      </c>
      <c r="G110" s="2">
        <f t="shared" si="0"/>
        <v>17226.398364232708</v>
      </c>
      <c r="H110" s="2">
        <f t="shared" si="8"/>
        <v>4331.867550041287</v>
      </c>
      <c r="I110" s="2">
        <f t="shared" si="9"/>
        <v>287286.579033777</v>
      </c>
      <c r="J110" s="1">
        <f t="shared" si="1"/>
        <v>0.004319853609422202</v>
      </c>
      <c r="K110" s="1">
        <f t="shared" si="2"/>
        <v>0.2864898224706316</v>
      </c>
    </row>
    <row r="111" spans="1:11" ht="12.75">
      <c r="A111">
        <f t="shared" si="7"/>
        <v>3.0000000000000013</v>
      </c>
      <c r="B111" s="1">
        <f t="shared" si="3"/>
        <v>0.18442400434944603</v>
      </c>
      <c r="C111" s="1">
        <f t="shared" si="4"/>
        <v>0.04742587317756686</v>
      </c>
      <c r="D111" s="3">
        <f t="shared" si="5"/>
        <v>0.008746469441175866</v>
      </c>
      <c r="E111" s="3"/>
      <c r="F111" s="2">
        <f t="shared" si="6"/>
        <v>874.6469441175867</v>
      </c>
      <c r="G111" s="2">
        <f t="shared" si="0"/>
        <v>17567.753490827017</v>
      </c>
      <c r="H111" s="2">
        <f t="shared" si="8"/>
        <v>5206.514494158874</v>
      </c>
      <c r="I111" s="2">
        <f t="shared" si="9"/>
        <v>304854.33252460405</v>
      </c>
      <c r="J111" s="1">
        <f t="shared" si="1"/>
        <v>0.00519207481999002</v>
      </c>
      <c r="K111" s="1">
        <f t="shared" si="2"/>
        <v>0.30400885380067894</v>
      </c>
    </row>
    <row r="112" spans="1:11" ht="12.75">
      <c r="A112">
        <f t="shared" si="7"/>
        <v>3.1000000000000014</v>
      </c>
      <c r="B112" s="1">
        <f t="shared" si="3"/>
        <v>0.18885650201399443</v>
      </c>
      <c r="C112" s="1">
        <f t="shared" si="4"/>
        <v>0.05468131721594086</v>
      </c>
      <c r="D112" s="3">
        <f t="shared" si="5"/>
        <v>0.010326922294920203</v>
      </c>
      <c r="E112" s="3"/>
      <c r="F112" s="2">
        <f t="shared" si="6"/>
        <v>1032.6922294920205</v>
      </c>
      <c r="G112" s="2">
        <f t="shared" si="0"/>
        <v>17852.957971907425</v>
      </c>
      <c r="H112" s="2">
        <f t="shared" si="8"/>
        <v>6239.206723650895</v>
      </c>
      <c r="I112" s="2">
        <f t="shared" si="9"/>
        <v>322707.2904965115</v>
      </c>
      <c r="J112" s="1">
        <f t="shared" si="1"/>
        <v>0.006221902995357673</v>
      </c>
      <c r="K112" s="1">
        <f t="shared" si="2"/>
        <v>0.3218122986297048</v>
      </c>
    </row>
    <row r="113" spans="1:11" ht="12.75">
      <c r="A113">
        <f t="shared" si="7"/>
        <v>3.2000000000000015</v>
      </c>
      <c r="B113" s="1">
        <f t="shared" si="3"/>
        <v>0.19291264658544696</v>
      </c>
      <c r="C113" s="1">
        <f t="shared" si="4"/>
        <v>0.06297335605699664</v>
      </c>
      <c r="D113" s="3">
        <f t="shared" si="5"/>
        <v>0.012148356781322908</v>
      </c>
      <c r="E113" s="3"/>
      <c r="F113" s="2">
        <f t="shared" si="6"/>
        <v>1214.835678132291</v>
      </c>
      <c r="G113" s="2">
        <f aca="true" t="shared" si="10" ref="G113:G144">B113*0.1*B$1-F113</f>
        <v>18076.428980412406</v>
      </c>
      <c r="H113" s="2">
        <f t="shared" si="8"/>
        <v>7454.042401783186</v>
      </c>
      <c r="I113" s="2">
        <f t="shared" si="9"/>
        <v>340783.7194769239</v>
      </c>
      <c r="J113" s="1">
        <f aca="true" t="shared" si="11" ref="J113:J144">IF($A113&lt;B$2,H113/$L$1,0)</f>
        <v>0.007433369465283474</v>
      </c>
      <c r="K113" s="1">
        <f aca="true" t="shared" si="12" ref="K113:K144">IF($A113&lt;B$2,I113/$L$1,0)</f>
        <v>0.3398385946958794</v>
      </c>
    </row>
    <row r="114" spans="1:11" ht="12.75">
      <c r="A114">
        <f t="shared" si="7"/>
        <v>3.3000000000000016</v>
      </c>
      <c r="B114" s="1">
        <f t="shared" si="3"/>
        <v>0.19656388207245187</v>
      </c>
      <c r="C114" s="1">
        <f t="shared" si="4"/>
        <v>0.07242648536151788</v>
      </c>
      <c r="D114" s="3">
        <f t="shared" si="5"/>
        <v>0.014236431127523564</v>
      </c>
      <c r="E114" s="3"/>
      <c r="F114" s="2">
        <f t="shared" si="6"/>
        <v>1423.6431127523565</v>
      </c>
      <c r="G114" s="2">
        <f t="shared" si="10"/>
        <v>18232.74509449283</v>
      </c>
      <c r="H114" s="2">
        <f t="shared" si="8"/>
        <v>8877.685514535542</v>
      </c>
      <c r="I114" s="2">
        <f t="shared" si="9"/>
        <v>359016.4645714168</v>
      </c>
      <c r="J114" s="1">
        <f t="shared" si="11"/>
        <v>0.008853064266223015</v>
      </c>
      <c r="K114" s="1">
        <f t="shared" si="12"/>
        <v>0.35802077335121923</v>
      </c>
    </row>
    <row r="115" spans="1:11" ht="12.75">
      <c r="A115">
        <f t="shared" si="7"/>
        <v>3.4000000000000017</v>
      </c>
      <c r="B115" s="1">
        <f t="shared" si="3"/>
        <v>0.19978413888058522</v>
      </c>
      <c r="C115" s="1">
        <f t="shared" si="4"/>
        <v>0.08317269649392255</v>
      </c>
      <c r="D115" s="3">
        <f t="shared" si="5"/>
        <v>0.016616585547414586</v>
      </c>
      <c r="E115" s="3"/>
      <c r="F115" s="2">
        <f t="shared" si="6"/>
        <v>1661.6585547414586</v>
      </c>
      <c r="G115" s="2">
        <f t="shared" si="10"/>
        <v>18316.755333317065</v>
      </c>
      <c r="H115" s="2">
        <f t="shared" si="8"/>
        <v>10539.344069277</v>
      </c>
      <c r="I115" s="2">
        <f t="shared" si="9"/>
        <v>377333.2199047338</v>
      </c>
      <c r="J115" s="1">
        <f t="shared" si="11"/>
        <v>0.010510114400467944</v>
      </c>
      <c r="K115" s="1">
        <f t="shared" si="12"/>
        <v>0.37628672925256684</v>
      </c>
    </row>
    <row r="116" spans="1:11" ht="12.75">
      <c r="A116">
        <f t="shared" si="7"/>
        <v>3.5000000000000018</v>
      </c>
      <c r="B116" s="1">
        <f t="shared" si="3"/>
        <v>0.2025501434930624</v>
      </c>
      <c r="C116" s="1">
        <f t="shared" si="4"/>
        <v>0.09534946489910973</v>
      </c>
      <c r="D116" s="3">
        <f t="shared" si="5"/>
        <v>0.01931304779730139</v>
      </c>
      <c r="E116" s="3"/>
      <c r="F116" s="2">
        <f t="shared" si="6"/>
        <v>1931.3047797301392</v>
      </c>
      <c r="G116" s="2">
        <f t="shared" si="10"/>
        <v>18323.7095695761</v>
      </c>
      <c r="H116" s="2">
        <f t="shared" si="8"/>
        <v>12470.648849007139</v>
      </c>
      <c r="I116" s="2">
        <f t="shared" si="9"/>
        <v>395656.9294743099</v>
      </c>
      <c r="J116" s="1">
        <f t="shared" si="11"/>
        <v>0.012436062926648547</v>
      </c>
      <c r="K116" s="1">
        <f t="shared" si="12"/>
        <v>0.39455962010339235</v>
      </c>
    </row>
    <row r="117" spans="1:11" ht="12.75">
      <c r="A117">
        <f t="shared" si="7"/>
        <v>3.600000000000002</v>
      </c>
      <c r="B117" s="1">
        <f t="shared" si="3"/>
        <v>0.20484169843521643</v>
      </c>
      <c r="C117" s="1">
        <f t="shared" si="4"/>
        <v>0.10909682119561323</v>
      </c>
      <c r="D117" s="3">
        <f t="shared" si="5"/>
        <v>0.022347578147592535</v>
      </c>
      <c r="E117" s="3"/>
      <c r="F117" s="2">
        <f t="shared" si="6"/>
        <v>2234.7578147592535</v>
      </c>
      <c r="G117" s="2">
        <f t="shared" si="10"/>
        <v>18249.412028762392</v>
      </c>
      <c r="H117" s="2">
        <f t="shared" si="8"/>
        <v>14705.406663766393</v>
      </c>
      <c r="I117" s="2">
        <f t="shared" si="9"/>
        <v>413906.3415030723</v>
      </c>
      <c r="J117" s="1">
        <f t="shared" si="11"/>
        <v>0.01466462289547313</v>
      </c>
      <c r="K117" s="1">
        <f t="shared" si="12"/>
        <v>0.4127584194691603</v>
      </c>
    </row>
    <row r="118" spans="1:11" ht="12.75">
      <c r="A118">
        <f t="shared" si="7"/>
        <v>3.700000000000002</v>
      </c>
      <c r="B118" s="1">
        <f t="shared" si="3"/>
        <v>0.20664192781423393</v>
      </c>
      <c r="C118" s="1">
        <f t="shared" si="4"/>
        <v>0.12455335818741675</v>
      </c>
      <c r="D118" s="3">
        <f t="shared" si="5"/>
        <v>0.025737946051584595</v>
      </c>
      <c r="E118" s="3"/>
      <c r="F118" s="2">
        <f t="shared" si="6"/>
        <v>2573.7946051584595</v>
      </c>
      <c r="G118" s="2">
        <f t="shared" si="10"/>
        <v>18090.39817626494</v>
      </c>
      <c r="H118" s="2">
        <f t="shared" si="8"/>
        <v>17279.20126892485</v>
      </c>
      <c r="I118" s="2">
        <f t="shared" si="9"/>
        <v>431996.73967933725</v>
      </c>
      <c r="J118" s="1">
        <f t="shared" si="11"/>
        <v>0.01723127937482444</v>
      </c>
      <c r="K118" s="1">
        <f t="shared" si="12"/>
        <v>0.4307986459892159</v>
      </c>
    </row>
    <row r="119" spans="1:11" ht="12.75">
      <c r="A119">
        <f t="shared" si="7"/>
        <v>3.800000000000002</v>
      </c>
      <c r="B119" s="1">
        <f t="shared" si="3"/>
        <v>0.20793748425966146</v>
      </c>
      <c r="C119" s="1">
        <f t="shared" si="4"/>
        <v>0.14185106490048816</v>
      </c>
      <c r="D119" s="3">
        <f t="shared" si="5"/>
        <v>0.02949615357496147</v>
      </c>
      <c r="E119" s="3"/>
      <c r="F119" s="2">
        <f t="shared" si="6"/>
        <v>2949.615357496147</v>
      </c>
      <c r="G119" s="2">
        <f t="shared" si="10"/>
        <v>17844.13306847</v>
      </c>
      <c r="H119" s="2">
        <f t="shared" si="8"/>
        <v>20228.816626420998</v>
      </c>
      <c r="I119" s="2">
        <f t="shared" si="9"/>
        <v>449840.87274780724</v>
      </c>
      <c r="J119" s="1">
        <f t="shared" si="11"/>
        <v>0.020172714310517578</v>
      </c>
      <c r="K119" s="1">
        <f t="shared" si="12"/>
        <v>0.4485932903896675</v>
      </c>
    </row>
    <row r="120" spans="1:11" ht="12.75">
      <c r="A120">
        <f t="shared" si="7"/>
        <v>3.900000000000002</v>
      </c>
      <c r="B120" s="1">
        <f t="shared" si="3"/>
        <v>0.20871871371536158</v>
      </c>
      <c r="C120" s="1">
        <f t="shared" si="4"/>
        <v>0.16110894957658567</v>
      </c>
      <c r="D120" s="3">
        <f t="shared" si="5"/>
        <v>0.03362645272365801</v>
      </c>
      <c r="E120" s="3"/>
      <c r="F120" s="2">
        <f t="shared" si="6"/>
        <v>3362.645272365801</v>
      </c>
      <c r="G120" s="2">
        <f t="shared" si="10"/>
        <v>17509.22609917036</v>
      </c>
      <c r="H120" s="2">
        <f t="shared" si="8"/>
        <v>23591.461898786798</v>
      </c>
      <c r="I120" s="2">
        <f t="shared" si="9"/>
        <v>467350.0988469776</v>
      </c>
      <c r="J120" s="1">
        <f t="shared" si="11"/>
        <v>0.023526033669715774</v>
      </c>
      <c r="K120" s="1">
        <f t="shared" si="12"/>
        <v>0.4660539566471041</v>
      </c>
    </row>
    <row r="121" spans="1:11" ht="12.75">
      <c r="A121">
        <f t="shared" si="7"/>
        <v>4.000000000000002</v>
      </c>
      <c r="B121" s="1">
        <f t="shared" si="3"/>
        <v>0.20897977523696437</v>
      </c>
      <c r="C121" s="1">
        <f t="shared" si="4"/>
        <v>0.18242552380635674</v>
      </c>
      <c r="D121" s="3">
        <f t="shared" si="5"/>
        <v>0.038123244962537925</v>
      </c>
      <c r="E121" s="3"/>
      <c r="F121" s="2">
        <f t="shared" si="6"/>
        <v>3812.3244962537924</v>
      </c>
      <c r="G121" s="2">
        <f t="shared" si="10"/>
        <v>17085.653027442644</v>
      </c>
      <c r="H121" s="2">
        <f t="shared" si="8"/>
        <v>27403.78639504059</v>
      </c>
      <c r="I121" s="2">
        <f t="shared" si="9"/>
        <v>484435.7518744202</v>
      </c>
      <c r="J121" s="1">
        <f t="shared" si="11"/>
        <v>0.0273277851187585</v>
      </c>
      <c r="K121" s="1">
        <f t="shared" si="12"/>
        <v>0.4830922245644207</v>
      </c>
    </row>
    <row r="122" spans="1:11" ht="12.75">
      <c r="A122">
        <f t="shared" si="7"/>
        <v>4.100000000000001</v>
      </c>
      <c r="B122" s="1">
        <f t="shared" si="3"/>
        <v>0.20871871371536155</v>
      </c>
      <c r="C122" s="1">
        <f t="shared" si="4"/>
        <v>0.20587037180094767</v>
      </c>
      <c r="D122" s="3">
        <f t="shared" si="5"/>
        <v>0.042968999194397034</v>
      </c>
      <c r="E122" s="3"/>
      <c r="F122" s="2">
        <f t="shared" si="6"/>
        <v>4296.899919439704</v>
      </c>
      <c r="G122" s="2">
        <f t="shared" si="10"/>
        <v>16574.97145209645</v>
      </c>
      <c r="H122" s="2">
        <f t="shared" si="8"/>
        <v>31700.686314480296</v>
      </c>
      <c r="I122" s="2">
        <f t="shared" si="9"/>
        <v>501010.7233265167</v>
      </c>
      <c r="J122" s="1">
        <f t="shared" si="11"/>
        <v>0.03161276807631468</v>
      </c>
      <c r="K122" s="1">
        <f t="shared" si="12"/>
        <v>0.49962122722349933</v>
      </c>
    </row>
    <row r="123" spans="1:11" ht="12.75">
      <c r="A123">
        <f t="shared" si="7"/>
        <v>4.200000000000001</v>
      </c>
      <c r="B123" s="1">
        <f t="shared" si="3"/>
        <v>0.2079374842596614</v>
      </c>
      <c r="C123" s="1">
        <f t="shared" si="4"/>
        <v>0.23147521650098266</v>
      </c>
      <c r="D123" s="3">
        <f t="shared" si="5"/>
        <v>0.0481323741876748</v>
      </c>
      <c r="E123" s="3"/>
      <c r="F123" s="2">
        <f t="shared" si="6"/>
        <v>4813.23741876748</v>
      </c>
      <c r="G123" s="2">
        <f t="shared" si="10"/>
        <v>15980.511007198664</v>
      </c>
      <c r="H123" s="2">
        <f t="shared" si="8"/>
        <v>36513.92373324778</v>
      </c>
      <c r="I123" s="2">
        <f t="shared" si="9"/>
        <v>516991.23433371534</v>
      </c>
      <c r="J123" s="1">
        <f t="shared" si="11"/>
        <v>0.03641265653003035</v>
      </c>
      <c r="K123" s="1">
        <f t="shared" si="12"/>
        <v>0.5155574181059285</v>
      </c>
    </row>
    <row r="124" spans="1:11" ht="12.75">
      <c r="A124">
        <f t="shared" si="7"/>
        <v>4.300000000000001</v>
      </c>
      <c r="B124" s="1">
        <f t="shared" si="3"/>
        <v>0.20664192781423388</v>
      </c>
      <c r="C124" s="1">
        <f t="shared" si="4"/>
        <v>0.2592251008178462</v>
      </c>
      <c r="D124" s="3">
        <f t="shared" si="5"/>
        <v>0.05356677457083888</v>
      </c>
      <c r="E124" s="3"/>
      <c r="F124" s="2">
        <f t="shared" si="6"/>
        <v>5356.677457083889</v>
      </c>
      <c r="G124" s="2">
        <f t="shared" si="10"/>
        <v>15307.5153243395</v>
      </c>
      <c r="H124" s="2">
        <f t="shared" si="8"/>
        <v>41870.60119033167</v>
      </c>
      <c r="I124" s="2">
        <f t="shared" si="9"/>
        <v>532298.7496580548</v>
      </c>
      <c r="J124" s="1">
        <f t="shared" si="11"/>
        <v>0.04175447785309315</v>
      </c>
      <c r="K124" s="1">
        <f t="shared" si="12"/>
        <v>0.5308224797822724</v>
      </c>
    </row>
    <row r="125" spans="1:11" ht="12.75">
      <c r="A125">
        <f t="shared" si="7"/>
        <v>4.4</v>
      </c>
      <c r="B125" s="1">
        <f t="shared" si="3"/>
        <v>0.20484169843521638</v>
      </c>
      <c r="C125" s="1">
        <f t="shared" si="4"/>
        <v>0.2890504973749961</v>
      </c>
      <c r="D125" s="3">
        <f t="shared" si="5"/>
        <v>0.059209594815838255</v>
      </c>
      <c r="E125" s="3"/>
      <c r="F125" s="2">
        <f t="shared" si="6"/>
        <v>5920.959481583825</v>
      </c>
      <c r="G125" s="2">
        <f t="shared" si="10"/>
        <v>14563.210361937814</v>
      </c>
      <c r="H125" s="2">
        <f t="shared" si="8"/>
        <v>47791.5606719155</v>
      </c>
      <c r="I125" s="2">
        <f t="shared" si="9"/>
        <v>546861.9600199925</v>
      </c>
      <c r="J125" s="1">
        <f t="shared" si="11"/>
        <v>0.047659016228814896</v>
      </c>
      <c r="K125" s="1">
        <f t="shared" si="12"/>
        <v>0.5453453007411432</v>
      </c>
    </row>
    <row r="126" spans="1:11" ht="12.75">
      <c r="A126">
        <f t="shared" si="7"/>
        <v>4.5</v>
      </c>
      <c r="B126" s="1">
        <f t="shared" si="3"/>
        <v>0.20255014349306238</v>
      </c>
      <c r="C126" s="1">
        <f t="shared" si="4"/>
        <v>0.320821300824607</v>
      </c>
      <c r="D126" s="3">
        <f t="shared" si="5"/>
        <v>0.06498240051765508</v>
      </c>
      <c r="E126" s="3"/>
      <c r="F126" s="2">
        <f t="shared" si="6"/>
        <v>6498.240051765509</v>
      </c>
      <c r="G126" s="2">
        <f t="shared" si="10"/>
        <v>13756.774297540731</v>
      </c>
      <c r="H126" s="2">
        <f t="shared" si="8"/>
        <v>54289.80072368101</v>
      </c>
      <c r="I126" s="2">
        <f t="shared" si="9"/>
        <v>560618.7343175333</v>
      </c>
      <c r="J126" s="1">
        <f t="shared" si="11"/>
        <v>0.054139234152893304</v>
      </c>
      <c r="K126" s="1">
        <f t="shared" si="12"/>
        <v>0.559063922194071</v>
      </c>
    </row>
    <row r="127" spans="1:11" ht="12.75">
      <c r="A127">
        <f t="shared" si="7"/>
        <v>4.6</v>
      </c>
      <c r="B127" s="1">
        <f t="shared" si="3"/>
        <v>0.19978413888058516</v>
      </c>
      <c r="C127" s="1">
        <f t="shared" si="4"/>
        <v>0.35434369377420444</v>
      </c>
      <c r="D127" s="3">
        <f t="shared" si="5"/>
        <v>0.0707922497284452</v>
      </c>
      <c r="E127" s="3"/>
      <c r="F127" s="2">
        <f t="shared" si="6"/>
        <v>7079.2249728445195</v>
      </c>
      <c r="G127" s="2">
        <f t="shared" si="10"/>
        <v>12899.188915213996</v>
      </c>
      <c r="H127" s="2">
        <f t="shared" si="8"/>
        <v>61369.025696525525</v>
      </c>
      <c r="I127" s="2">
        <f t="shared" si="9"/>
        <v>573517.9232327474</v>
      </c>
      <c r="J127" s="1">
        <f t="shared" si="11"/>
        <v>0.061198825702630945</v>
      </c>
      <c r="K127" s="1">
        <f t="shared" si="12"/>
        <v>0.5719273366799259</v>
      </c>
    </row>
    <row r="128" spans="1:11" ht="12.75">
      <c r="A128">
        <f t="shared" si="7"/>
        <v>4.699999999999999</v>
      </c>
      <c r="B128" s="1">
        <f t="shared" si="3"/>
        <v>0.19656388207245185</v>
      </c>
      <c r="C128" s="1">
        <f t="shared" si="4"/>
        <v>0.38936076605077774</v>
      </c>
      <c r="D128" s="3">
        <f t="shared" si="5"/>
        <v>0.07653426370164458</v>
      </c>
      <c r="E128" s="3"/>
      <c r="F128" s="2">
        <f t="shared" si="6"/>
        <v>7653.426370164459</v>
      </c>
      <c r="G128" s="2">
        <f t="shared" si="10"/>
        <v>12002.961837080726</v>
      </c>
      <c r="H128" s="2">
        <f t="shared" si="8"/>
        <v>69022.45206668998</v>
      </c>
      <c r="I128" s="2">
        <f t="shared" si="9"/>
        <v>585520.8850698281</v>
      </c>
      <c r="J128" s="1">
        <f t="shared" si="11"/>
        <v>0.06883102616759827</v>
      </c>
      <c r="K128" s="1">
        <f t="shared" si="12"/>
        <v>0.5838970096712379</v>
      </c>
    </row>
    <row r="129" spans="1:11" ht="12.75">
      <c r="A129">
        <f t="shared" si="7"/>
        <v>4.799999999999999</v>
      </c>
      <c r="B129" s="1">
        <f t="shared" si="3"/>
        <v>0.19291264658544693</v>
      </c>
      <c r="C129" s="1">
        <f t="shared" si="4"/>
        <v>0.4255574831883406</v>
      </c>
      <c r="D129" s="3">
        <f t="shared" si="5"/>
        <v>0.08209542035610462</v>
      </c>
      <c r="E129" s="3"/>
      <c r="F129" s="2">
        <f t="shared" si="6"/>
        <v>8209.542035610462</v>
      </c>
      <c r="G129" s="2">
        <f t="shared" si="10"/>
        <v>11081.72262293423</v>
      </c>
      <c r="H129" s="2">
        <f t="shared" si="8"/>
        <v>77231.99410230044</v>
      </c>
      <c r="I129" s="2">
        <f t="shared" si="9"/>
        <v>596602.6076927624</v>
      </c>
      <c r="J129" s="1">
        <f t="shared" si="11"/>
        <v>0.07701779997463609</v>
      </c>
      <c r="K129" s="1">
        <f t="shared" si="12"/>
        <v>0.5949479984003005</v>
      </c>
    </row>
    <row r="130" spans="1:11" ht="12.75">
      <c r="A130">
        <f t="shared" si="7"/>
        <v>4.899999999999999</v>
      </c>
      <c r="B130" s="1">
        <f t="shared" si="3"/>
        <v>0.18885650201399443</v>
      </c>
      <c r="C130" s="1">
        <f t="shared" si="4"/>
        <v>0.46257015465625</v>
      </c>
      <c r="D130" s="3">
        <f t="shared" si="5"/>
        <v>0.08735938134445179</v>
      </c>
      <c r="E130" s="3"/>
      <c r="F130" s="2">
        <f t="shared" si="6"/>
        <v>8735.93813444518</v>
      </c>
      <c r="G130" s="2">
        <f t="shared" si="10"/>
        <v>10149.712066954264</v>
      </c>
      <c r="H130" s="2">
        <f t="shared" si="8"/>
        <v>85967.93223674562</v>
      </c>
      <c r="I130" s="2">
        <f t="shared" si="9"/>
        <v>606752.3197597166</v>
      </c>
      <c r="J130" s="1">
        <f t="shared" si="11"/>
        <v>0.08572950998096175</v>
      </c>
      <c r="K130" s="1">
        <f t="shared" si="12"/>
        <v>0.6050695613983683</v>
      </c>
    </row>
    <row r="131" spans="1:11" ht="12.75">
      <c r="A131">
        <f t="shared" si="7"/>
        <v>4.999999999999998</v>
      </c>
      <c r="B131" s="1">
        <f t="shared" si="3"/>
        <v>0.18442400434944606</v>
      </c>
      <c r="C131" s="1">
        <f t="shared" si="4"/>
        <v>0.49999999999999933</v>
      </c>
      <c r="D131" s="3">
        <f t="shared" si="5"/>
        <v>0.0922120021747229</v>
      </c>
      <c r="E131" s="3"/>
      <c r="F131" s="2">
        <f t="shared" si="6"/>
        <v>9221.200217472291</v>
      </c>
      <c r="G131" s="2">
        <f t="shared" si="10"/>
        <v>9221.200217472313</v>
      </c>
      <c r="H131" s="2">
        <f t="shared" si="8"/>
        <v>95189.1324542179</v>
      </c>
      <c r="I131" s="2">
        <f t="shared" si="9"/>
        <v>615973.5199771889</v>
      </c>
      <c r="J131" s="1">
        <f t="shared" si="11"/>
        <v>0.09492513625126929</v>
      </c>
      <c r="K131" s="1">
        <f t="shared" si="12"/>
        <v>0.6142651876686759</v>
      </c>
    </row>
    <row r="132" spans="1:11" ht="12.75">
      <c r="A132">
        <f t="shared" si="7"/>
        <v>5.099999999999998</v>
      </c>
      <c r="B132" s="1">
        <f t="shared" si="3"/>
        <v>0.17964586172398989</v>
      </c>
      <c r="C132" s="1">
        <f t="shared" si="4"/>
        <v>0.5374298453437488</v>
      </c>
      <c r="D132" s="3">
        <f t="shared" si="5"/>
        <v>0.09654704768296837</v>
      </c>
      <c r="E132" s="3"/>
      <c r="F132" s="2">
        <f t="shared" si="6"/>
        <v>9654.704768296837</v>
      </c>
      <c r="G132" s="2">
        <f t="shared" si="10"/>
        <v>8309.88140410215</v>
      </c>
      <c r="H132" s="2">
        <f t="shared" si="8"/>
        <v>104843.83722251475</v>
      </c>
      <c r="I132" s="2">
        <f t="shared" si="9"/>
        <v>624283.4013812911</v>
      </c>
      <c r="J132" s="1">
        <f t="shared" si="11"/>
        <v>0.10455306479696902</v>
      </c>
      <c r="K132" s="1">
        <f t="shared" si="12"/>
        <v>0.6225520225644102</v>
      </c>
    </row>
    <row r="133" spans="1:11" ht="12.75">
      <c r="A133">
        <f t="shared" si="7"/>
        <v>5.1999999999999975</v>
      </c>
      <c r="B133" s="1">
        <f t="shared" si="3"/>
        <v>0.17455458104285948</v>
      </c>
      <c r="C133" s="1">
        <f t="shared" si="4"/>
        <v>0.574442516811658</v>
      </c>
      <c r="D133" s="3">
        <f t="shared" si="5"/>
        <v>0.10027157285526474</v>
      </c>
      <c r="E133" s="3"/>
      <c r="F133" s="2">
        <f t="shared" si="6"/>
        <v>10027.157285526475</v>
      </c>
      <c r="G133" s="2">
        <f t="shared" si="10"/>
        <v>7428.300818759471</v>
      </c>
      <c r="H133" s="2">
        <f t="shared" si="8"/>
        <v>114870.99450804121</v>
      </c>
      <c r="I133" s="2">
        <f t="shared" si="9"/>
        <v>631711.7022000506</v>
      </c>
      <c r="J133" s="1">
        <f t="shared" si="11"/>
        <v>0.11455241290531845</v>
      </c>
      <c r="K133" s="1">
        <f t="shared" si="12"/>
        <v>0.6299597218380147</v>
      </c>
    </row>
    <row r="134" spans="1:11" ht="12.75">
      <c r="A134">
        <f t="shared" si="7"/>
        <v>5.299999999999997</v>
      </c>
      <c r="B134" s="1">
        <f t="shared" si="3"/>
        <v>0.16918410117683386</v>
      </c>
      <c r="C134" s="1">
        <f t="shared" si="4"/>
        <v>0.610639233949221</v>
      </c>
      <c r="D134" s="3">
        <f t="shared" si="5"/>
        <v>0.10331044993900933</v>
      </c>
      <c r="E134" s="3"/>
      <c r="F134" s="2">
        <f t="shared" si="6"/>
        <v>10331.044993900932</v>
      </c>
      <c r="G134" s="2">
        <f t="shared" si="10"/>
        <v>6587.365123782454</v>
      </c>
      <c r="H134" s="2">
        <f t="shared" si="8"/>
        <v>125202.03950194214</v>
      </c>
      <c r="I134" s="2">
        <f t="shared" si="9"/>
        <v>638299.067323833</v>
      </c>
      <c r="J134" s="1">
        <f t="shared" si="11"/>
        <v>0.12485480592414026</v>
      </c>
      <c r="K134" s="1">
        <f t="shared" si="12"/>
        <v>0.6365288176558872</v>
      </c>
    </row>
    <row r="135" spans="1:11" ht="12.75">
      <c r="A135">
        <f t="shared" si="7"/>
        <v>5.399999999999997</v>
      </c>
      <c r="B135" s="1">
        <f t="shared" si="3"/>
        <v>0.16356941847873777</v>
      </c>
      <c r="C135" s="1">
        <f t="shared" si="4"/>
        <v>0.6456563062257943</v>
      </c>
      <c r="D135" s="3">
        <f t="shared" si="5"/>
        <v>0.10560962654648301</v>
      </c>
      <c r="E135" s="3"/>
      <c r="F135" s="2">
        <f t="shared" si="6"/>
        <v>10560.962654648301</v>
      </c>
      <c r="G135" s="2">
        <f t="shared" si="10"/>
        <v>5795.979193225476</v>
      </c>
      <c r="H135" s="2">
        <f t="shared" si="8"/>
        <v>135763.00215659043</v>
      </c>
      <c r="I135" s="2">
        <f t="shared" si="9"/>
        <v>644095.0465170585</v>
      </c>
      <c r="J135" s="1">
        <f t="shared" si="11"/>
        <v>0.13538647895329847</v>
      </c>
      <c r="K135" s="1">
        <f t="shared" si="12"/>
        <v>0.6423087223618269</v>
      </c>
    </row>
    <row r="136" spans="1:11" ht="12.75">
      <c r="A136">
        <f t="shared" si="7"/>
        <v>5.4999999999999964</v>
      </c>
      <c r="B136" s="1">
        <f t="shared" si="3"/>
        <v>0.15774621036362263</v>
      </c>
      <c r="C136" s="1">
        <f t="shared" si="4"/>
        <v>0.6791786991753918</v>
      </c>
      <c r="D136" s="3">
        <f t="shared" si="5"/>
        <v>0.10713786595461292</v>
      </c>
      <c r="E136" s="3"/>
      <c r="F136" s="2">
        <f t="shared" si="6"/>
        <v>10713.786595461293</v>
      </c>
      <c r="G136" s="2">
        <f t="shared" si="10"/>
        <v>5060.83444090097</v>
      </c>
      <c r="H136" s="2">
        <f t="shared" si="8"/>
        <v>146476.7887520517</v>
      </c>
      <c r="I136" s="2">
        <f t="shared" si="9"/>
        <v>649155.8809579595</v>
      </c>
      <c r="J136" s="1">
        <f t="shared" si="11"/>
        <v>0.14607055208349876</v>
      </c>
      <c r="K136" s="1">
        <f t="shared" si="12"/>
        <v>0.6473555211555725</v>
      </c>
    </row>
    <row r="137" spans="1:11" ht="12.75">
      <c r="A137">
        <f t="shared" si="7"/>
        <v>5.599999999999996</v>
      </c>
      <c r="B137" s="1">
        <f t="shared" si="3"/>
        <v>0.15175046255619828</v>
      </c>
      <c r="C137" s="1">
        <f t="shared" si="4"/>
        <v>0.7109495026250028</v>
      </c>
      <c r="D137" s="3">
        <f t="shared" si="5"/>
        <v>0.10788691587744328</v>
      </c>
      <c r="E137" s="3"/>
      <c r="F137" s="2">
        <f t="shared" si="6"/>
        <v>10788.691587744328</v>
      </c>
      <c r="G137" s="2">
        <f t="shared" si="10"/>
        <v>4386.354667875501</v>
      </c>
      <c r="H137" s="2">
        <f t="shared" si="8"/>
        <v>157265.48033979605</v>
      </c>
      <c r="I137" s="2">
        <f t="shared" si="9"/>
        <v>653542.2356258349</v>
      </c>
      <c r="J137" s="1">
        <f t="shared" si="11"/>
        <v>0.15682932246552858</v>
      </c>
      <c r="K137" s="1">
        <f t="shared" si="12"/>
        <v>0.6517297107690215</v>
      </c>
    </row>
    <row r="138" spans="1:11" ht="12.75">
      <c r="A138">
        <f t="shared" si="7"/>
        <v>5.699999999999996</v>
      </c>
      <c r="B138" s="1">
        <f t="shared" si="3"/>
        <v>0.14561810536720501</v>
      </c>
      <c r="C138" s="1">
        <f t="shared" si="4"/>
        <v>0.7407748991821527</v>
      </c>
      <c r="D138" s="3">
        <f t="shared" si="5"/>
        <v>0.10787023732248738</v>
      </c>
      <c r="E138" s="3"/>
      <c r="F138" s="2">
        <f t="shared" si="6"/>
        <v>10787.02373224874</v>
      </c>
      <c r="G138" s="2">
        <f t="shared" si="10"/>
        <v>3774.7868044717634</v>
      </c>
      <c r="H138" s="2">
        <f t="shared" si="8"/>
        <v>168052.5040720448</v>
      </c>
      <c r="I138" s="2">
        <f t="shared" si="9"/>
        <v>657317.0224303066</v>
      </c>
      <c r="J138" s="1">
        <f t="shared" si="11"/>
        <v>0.16758642961766984</v>
      </c>
      <c r="K138" s="1">
        <f t="shared" si="12"/>
        <v>0.6554940286327894</v>
      </c>
    </row>
    <row r="139" spans="1:11" ht="12.75">
      <c r="A139">
        <f t="shared" si="7"/>
        <v>5.799999999999995</v>
      </c>
      <c r="B139" s="1">
        <f t="shared" si="3"/>
        <v>0.13938466402147157</v>
      </c>
      <c r="C139" s="1">
        <f t="shared" si="4"/>
        <v>0.7685247834990164</v>
      </c>
      <c r="D139" s="3">
        <f t="shared" si="5"/>
        <v>0.10712056874018458</v>
      </c>
      <c r="E139" s="3"/>
      <c r="F139" s="2">
        <f t="shared" si="6"/>
        <v>10712.056874018459</v>
      </c>
      <c r="G139" s="2">
        <f t="shared" si="10"/>
        <v>3226.409528128699</v>
      </c>
      <c r="H139" s="2">
        <f t="shared" si="8"/>
        <v>178764.56094606325</v>
      </c>
      <c r="I139" s="2">
        <f t="shared" si="9"/>
        <v>660543.4319584353</v>
      </c>
      <c r="J139" s="1">
        <f t="shared" si="11"/>
        <v>0.17826877782361245</v>
      </c>
      <c r="K139" s="1">
        <f t="shared" si="12"/>
        <v>0.65871149008205</v>
      </c>
    </row>
    <row r="140" spans="1:11" ht="12.75">
      <c r="A140">
        <f t="shared" si="7"/>
        <v>5.899999999999995</v>
      </c>
      <c r="B140" s="1">
        <f t="shared" si="3"/>
        <v>0.13308492763520036</v>
      </c>
      <c r="C140" s="1">
        <f t="shared" si="4"/>
        <v>0.7941296281990514</v>
      </c>
      <c r="D140" s="3">
        <f t="shared" si="5"/>
        <v>0.10568668410183932</v>
      </c>
      <c r="E140" s="3"/>
      <c r="F140" s="2">
        <f t="shared" si="6"/>
        <v>10568.668410183931</v>
      </c>
      <c r="G140" s="2">
        <f t="shared" si="10"/>
        <v>2739.8243533361056</v>
      </c>
      <c r="H140" s="2">
        <f t="shared" si="8"/>
        <v>189333.22935624718</v>
      </c>
      <c r="I140" s="2">
        <f t="shared" si="9"/>
        <v>663283.2563117715</v>
      </c>
      <c r="J140" s="1">
        <f t="shared" si="11"/>
        <v>0.1888081352372721</v>
      </c>
      <c r="K140" s="1">
        <f t="shared" si="12"/>
        <v>0.6614437158450074</v>
      </c>
    </row>
    <row r="141" spans="1:11" ht="12.75">
      <c r="A141">
        <f t="shared" si="7"/>
        <v>5.999999999999995</v>
      </c>
      <c r="B141" s="1">
        <f t="shared" si="3"/>
        <v>0.1267526409410742</v>
      </c>
      <c r="C141" s="1">
        <f t="shared" si="4"/>
        <v>0.8175744761936424</v>
      </c>
      <c r="D141" s="3">
        <f t="shared" si="5"/>
        <v>0.10362972402355956</v>
      </c>
      <c r="E141" s="3"/>
      <c r="F141" s="2">
        <f t="shared" si="6"/>
        <v>10362.972402355957</v>
      </c>
      <c r="G141" s="2">
        <f t="shared" si="10"/>
        <v>2312.291691751463</v>
      </c>
      <c r="H141" s="2">
        <f t="shared" si="8"/>
        <v>199696.20175860313</v>
      </c>
      <c r="I141" s="2">
        <f t="shared" si="9"/>
        <v>665595.5480035229</v>
      </c>
      <c r="J141" s="1">
        <f t="shared" si="11"/>
        <v>0.19914236711752278</v>
      </c>
      <c r="K141" s="1">
        <f t="shared" si="12"/>
        <v>0.6637495946594587</v>
      </c>
    </row>
    <row r="142" spans="1:11" ht="12.75">
      <c r="A142">
        <f t="shared" si="7"/>
        <v>6.099999999999994</v>
      </c>
      <c r="B142" s="1">
        <f t="shared" si="3"/>
        <v>0.1204202223009373</v>
      </c>
      <c r="C142" s="1">
        <f t="shared" si="4"/>
        <v>0.8388910504234137</v>
      </c>
      <c r="D142" s="3">
        <f t="shared" si="5"/>
        <v>0.10101944677825428</v>
      </c>
      <c r="E142" s="3"/>
      <c r="F142" s="2">
        <f t="shared" si="6"/>
        <v>10101.94467782543</v>
      </c>
      <c r="G142" s="2">
        <f t="shared" si="10"/>
        <v>1940.0775522682998</v>
      </c>
      <c r="H142" s="2">
        <f t="shared" si="8"/>
        <v>209798.14643642856</v>
      </c>
      <c r="I142" s="2">
        <f t="shared" si="9"/>
        <v>667535.6255557912</v>
      </c>
      <c r="J142" s="1">
        <f t="shared" si="11"/>
        <v>0</v>
      </c>
      <c r="K142" s="1">
        <f t="shared" si="12"/>
        <v>0</v>
      </c>
    </row>
    <row r="143" spans="1:11" ht="12.75">
      <c r="A143">
        <f t="shared" si="7"/>
        <v>6.199999999999994</v>
      </c>
      <c r="B143" s="1">
        <f t="shared" si="3"/>
        <v>0.11411851094182106</v>
      </c>
      <c r="C143" s="1">
        <f t="shared" si="4"/>
        <v>0.8581489350995112</v>
      </c>
      <c r="D143" s="3">
        <f t="shared" si="5"/>
        <v>0.09793067863986565</v>
      </c>
      <c r="E143" s="3"/>
      <c r="F143" s="2">
        <f t="shared" si="6"/>
        <v>9793.067863986565</v>
      </c>
      <c r="G143" s="2">
        <f t="shared" si="10"/>
        <v>1618.7832301955423</v>
      </c>
      <c r="H143" s="2">
        <f t="shared" si="8"/>
        <v>219591.21430041513</v>
      </c>
      <c r="I143" s="2">
        <f t="shared" si="9"/>
        <v>669154.4087859867</v>
      </c>
      <c r="J143" s="1">
        <f t="shared" si="11"/>
        <v>0</v>
      </c>
      <c r="K143" s="1">
        <f t="shared" si="12"/>
        <v>0</v>
      </c>
    </row>
    <row r="144" spans="1:11" ht="12.75">
      <c r="A144">
        <f t="shared" si="7"/>
        <v>6.299999999999994</v>
      </c>
      <c r="B144" s="1">
        <f t="shared" si="3"/>
        <v>0.10787654571717593</v>
      </c>
      <c r="C144" s="1">
        <f t="shared" si="4"/>
        <v>0.8754466418125825</v>
      </c>
      <c r="D144" s="3">
        <f t="shared" si="5"/>
        <v>0.0944401596784432</v>
      </c>
      <c r="E144" s="3"/>
      <c r="F144" s="2">
        <f t="shared" si="6"/>
        <v>9444.01596784432</v>
      </c>
      <c r="G144" s="2">
        <f t="shared" si="10"/>
        <v>1343.6386038732744</v>
      </c>
      <c r="H144" s="2">
        <f t="shared" si="8"/>
        <v>229035.23026825945</v>
      </c>
      <c r="I144" s="2">
        <f t="shared" si="9"/>
        <v>670498.04738986</v>
      </c>
      <c r="J144" s="1">
        <f t="shared" si="11"/>
        <v>0</v>
      </c>
      <c r="K144" s="1">
        <f t="shared" si="12"/>
        <v>0</v>
      </c>
    </row>
    <row r="145" spans="1:11" ht="12.75">
      <c r="A145">
        <f t="shared" si="7"/>
        <v>6.399999999999993</v>
      </c>
      <c r="B145" s="1">
        <f t="shared" si="3"/>
        <v>0.10172137704660064</v>
      </c>
      <c r="C145" s="1">
        <f t="shared" si="4"/>
        <v>0.8909031788043861</v>
      </c>
      <c r="D145" s="3">
        <f t="shared" si="5"/>
        <v>0.09062389816317602</v>
      </c>
      <c r="E145" s="3"/>
      <c r="F145" s="2">
        <f t="shared" si="6"/>
        <v>9062.389816317602</v>
      </c>
      <c r="G145" s="2">
        <f aca="true" t="shared" si="13" ref="G145:G161">B145*0.1*B$1-F145</f>
        <v>1109.7478883424628</v>
      </c>
      <c r="H145" s="2">
        <f t="shared" si="8"/>
        <v>238097.62008457704</v>
      </c>
      <c r="I145" s="2">
        <f t="shared" si="9"/>
        <v>671607.7952782025</v>
      </c>
      <c r="J145" s="1">
        <f aca="true" t="shared" si="14" ref="J145:J161">IF($A145&lt;B$2,H145/$L$1,0)</f>
        <v>0</v>
      </c>
      <c r="K145" s="1">
        <f aca="true" t="shared" si="15" ref="K145:K161">IF($A145&lt;B$2,I145/$L$1,0)</f>
        <v>0</v>
      </c>
    </row>
    <row r="146" spans="1:11" ht="12.75">
      <c r="A146">
        <f t="shared" si="7"/>
        <v>6.499999999999993</v>
      </c>
      <c r="B146" s="1">
        <f aca="true" t="shared" si="16" ref="B146:B161">(EXP(-0.5*((A146-B$3)/B$4)^2)/B$4/SQRT(2*3.14159265))/(NORMDIST(8,B$3,B$4,TRUE)-NORMDIST(0,B$3,B$4,TRUE))</f>
        <v>0.09567791303901618</v>
      </c>
      <c r="C146" s="1">
        <f aca="true" t="shared" si="17" ref="C146:C161">B$5+(B$6-B$5)/(1+EXP(-B$7*(A146-B$8)))</f>
        <v>0.9046505351008897</v>
      </c>
      <c r="D146" s="3">
        <f aca="true" t="shared" si="18" ref="D146:D161">B146*C146</f>
        <v>0.08655507522808238</v>
      </c>
      <c r="E146" s="3"/>
      <c r="F146" s="2">
        <f aca="true" t="shared" si="19" ref="F146:F161">0.1*D146*$B$1</f>
        <v>8655.507522808239</v>
      </c>
      <c r="G146" s="2">
        <f t="shared" si="13"/>
        <v>912.2837810933797</v>
      </c>
      <c r="H146" s="2">
        <f t="shared" si="8"/>
        <v>246753.12760738528</v>
      </c>
      <c r="I146" s="2">
        <f t="shared" si="9"/>
        <v>672520.0790592959</v>
      </c>
      <c r="J146" s="1">
        <f t="shared" si="14"/>
        <v>0</v>
      </c>
      <c r="K146" s="1">
        <f t="shared" si="15"/>
        <v>0</v>
      </c>
    </row>
    <row r="147" spans="1:11" ht="12.75">
      <c r="A147">
        <f aca="true" t="shared" si="20" ref="A147:A160">A146+0.1</f>
        <v>6.5999999999999925</v>
      </c>
      <c r="B147" s="1">
        <f t="shared" si="16"/>
        <v>0.0897688001702649</v>
      </c>
      <c r="C147" s="1">
        <f t="shared" si="17"/>
        <v>0.9168273035060768</v>
      </c>
      <c r="D147" s="3">
        <f t="shared" si="18"/>
        <v>0.08230248699907981</v>
      </c>
      <c r="E147" s="3"/>
      <c r="F147" s="2">
        <f t="shared" si="19"/>
        <v>8230.248699907981</v>
      </c>
      <c r="G147" s="2">
        <f t="shared" si="13"/>
        <v>746.6313171185084</v>
      </c>
      <c r="H147" s="2">
        <f aca="true" t="shared" si="21" ref="H147:H161">H146+F147</f>
        <v>254983.37630729325</v>
      </c>
      <c r="I147" s="2">
        <f aca="true" t="shared" si="22" ref="I147:I161">I146+G147</f>
        <v>673266.7103764145</v>
      </c>
      <c r="J147" s="1">
        <f t="shared" si="14"/>
        <v>0</v>
      </c>
      <c r="K147" s="1">
        <f t="shared" si="15"/>
        <v>0</v>
      </c>
    </row>
    <row r="148" spans="1:11" ht="12.75">
      <c r="A148">
        <f t="shared" si="20"/>
        <v>6.699999999999992</v>
      </c>
      <c r="B148" s="1">
        <f t="shared" si="16"/>
        <v>0.08401433827957497</v>
      </c>
      <c r="C148" s="1">
        <f t="shared" si="17"/>
        <v>0.9275735146384815</v>
      </c>
      <c r="D148" s="3">
        <f t="shared" si="18"/>
        <v>0.07792947503801166</v>
      </c>
      <c r="E148" s="3"/>
      <c r="F148" s="2">
        <f t="shared" si="19"/>
        <v>7792.947503801166</v>
      </c>
      <c r="G148" s="2">
        <f t="shared" si="13"/>
        <v>608.4863241563307</v>
      </c>
      <c r="H148" s="2">
        <f t="shared" si="21"/>
        <v>262776.3238110944</v>
      </c>
      <c r="I148" s="2">
        <f t="shared" si="22"/>
        <v>673875.1967005708</v>
      </c>
      <c r="J148" s="1">
        <f t="shared" si="14"/>
        <v>0</v>
      </c>
      <c r="K148" s="1">
        <f t="shared" si="15"/>
        <v>0</v>
      </c>
    </row>
    <row r="149" spans="1:11" ht="12.75">
      <c r="A149">
        <f t="shared" si="20"/>
        <v>6.799999999999992</v>
      </c>
      <c r="B149" s="1">
        <f t="shared" si="16"/>
        <v>0.07843242908190404</v>
      </c>
      <c r="C149" s="1">
        <f t="shared" si="17"/>
        <v>0.9370266439430027</v>
      </c>
      <c r="D149" s="3">
        <f t="shared" si="18"/>
        <v>0.07349327579891411</v>
      </c>
      <c r="E149" s="3"/>
      <c r="F149" s="2">
        <f t="shared" si="19"/>
        <v>7349.327579891412</v>
      </c>
      <c r="G149" s="2">
        <f t="shared" si="13"/>
        <v>493.9153282989919</v>
      </c>
      <c r="H149" s="2">
        <f t="shared" si="21"/>
        <v>270125.6513909858</v>
      </c>
      <c r="I149" s="2">
        <f t="shared" si="22"/>
        <v>674369.1120288698</v>
      </c>
      <c r="J149" s="1">
        <f t="shared" si="14"/>
        <v>0</v>
      </c>
      <c r="K149" s="1">
        <f t="shared" si="15"/>
        <v>0</v>
      </c>
    </row>
    <row r="150" spans="1:11" ht="12.75">
      <c r="A150">
        <f t="shared" si="20"/>
        <v>6.8999999999999915</v>
      </c>
      <c r="B150" s="1">
        <f t="shared" si="16"/>
        <v>0.0730385568749297</v>
      </c>
      <c r="C150" s="1">
        <f t="shared" si="17"/>
        <v>0.9453186827840586</v>
      </c>
      <c r="D150" s="3">
        <f t="shared" si="18"/>
        <v>0.0690447123774571</v>
      </c>
      <c r="E150" s="3"/>
      <c r="F150" s="2">
        <f t="shared" si="19"/>
        <v>6904.471237745711</v>
      </c>
      <c r="G150" s="2">
        <f t="shared" si="13"/>
        <v>399.38444974725917</v>
      </c>
      <c r="H150" s="2">
        <f t="shared" si="21"/>
        <v>277030.12262873154</v>
      </c>
      <c r="I150" s="2">
        <f t="shared" si="22"/>
        <v>674768.4964786171</v>
      </c>
      <c r="J150" s="1">
        <f t="shared" si="14"/>
        <v>0</v>
      </c>
      <c r="K150" s="1">
        <f t="shared" si="15"/>
        <v>0</v>
      </c>
    </row>
    <row r="151" spans="1:11" ht="12.75">
      <c r="A151">
        <f t="shared" si="20"/>
        <v>6.999999999999991</v>
      </c>
      <c r="B151" s="1">
        <f t="shared" si="16"/>
        <v>0.0678457996586743</v>
      </c>
      <c r="C151" s="1">
        <f t="shared" si="17"/>
        <v>0.9525741268224327</v>
      </c>
      <c r="D151" s="3">
        <f t="shared" si="18"/>
        <v>0.06462815336843136</v>
      </c>
      <c r="E151" s="3"/>
      <c r="F151" s="2">
        <f t="shared" si="19"/>
        <v>6462.815336843137</v>
      </c>
      <c r="G151" s="2">
        <f t="shared" si="13"/>
        <v>321.76462902429375</v>
      </c>
      <c r="H151" s="2">
        <f t="shared" si="21"/>
        <v>283492.9379655747</v>
      </c>
      <c r="I151" s="2">
        <f t="shared" si="22"/>
        <v>675090.2611076414</v>
      </c>
      <c r="J151" s="1">
        <f t="shared" si="14"/>
        <v>0</v>
      </c>
      <c r="K151" s="1">
        <f t="shared" si="15"/>
        <v>0</v>
      </c>
    </row>
    <row r="152" spans="1:11" ht="12.75">
      <c r="A152">
        <f t="shared" si="20"/>
        <v>7.099999999999991</v>
      </c>
      <c r="B152" s="1">
        <f t="shared" si="16"/>
        <v>0.0628648684888273</v>
      </c>
      <c r="C152" s="1">
        <f t="shared" si="17"/>
        <v>0.9589087217995345</v>
      </c>
      <c r="D152" s="3">
        <f t="shared" si="18"/>
        <v>0.06028167068871722</v>
      </c>
      <c r="E152" s="3"/>
      <c r="F152" s="2">
        <f t="shared" si="19"/>
        <v>6028.167068871722</v>
      </c>
      <c r="G152" s="2">
        <f t="shared" si="13"/>
        <v>258.31978001100833</v>
      </c>
      <c r="H152" s="2">
        <f t="shared" si="21"/>
        <v>289521.1050344464</v>
      </c>
      <c r="I152" s="2">
        <f t="shared" si="22"/>
        <v>675348.5808876524</v>
      </c>
      <c r="J152" s="1">
        <f t="shared" si="14"/>
        <v>0</v>
      </c>
      <c r="K152" s="1">
        <f t="shared" si="15"/>
        <v>0</v>
      </c>
    </row>
    <row r="153" spans="1:11" ht="12.75">
      <c r="A153">
        <f t="shared" si="20"/>
        <v>7.19999999999999</v>
      </c>
      <c r="B153" s="1">
        <f t="shared" si="16"/>
        <v>0.058104172556201296</v>
      </c>
      <c r="C153" s="1">
        <f t="shared" si="17"/>
        <v>0.9644288107273634</v>
      </c>
      <c r="D153" s="3">
        <f t="shared" si="18"/>
        <v>0.056037338036674725</v>
      </c>
      <c r="E153" s="3"/>
      <c r="F153" s="2">
        <f t="shared" si="19"/>
        <v>5603.733803667473</v>
      </c>
      <c r="G153" s="2">
        <f t="shared" si="13"/>
        <v>206.68345195265738</v>
      </c>
      <c r="H153" s="2">
        <f t="shared" si="21"/>
        <v>295124.8388381139</v>
      </c>
      <c r="I153" s="2">
        <f t="shared" si="22"/>
        <v>675555.264339605</v>
      </c>
      <c r="J153" s="1">
        <f t="shared" si="14"/>
        <v>0</v>
      </c>
      <c r="K153" s="1">
        <f t="shared" si="15"/>
        <v>0</v>
      </c>
    </row>
    <row r="154" spans="1:11" ht="12.75">
      <c r="A154">
        <f t="shared" si="20"/>
        <v>7.29999999999999</v>
      </c>
      <c r="B154" s="1">
        <f t="shared" si="16"/>
        <v>0.05356990722693194</v>
      </c>
      <c r="C154" s="1">
        <f t="shared" si="17"/>
        <v>0.9692311406428515</v>
      </c>
      <c r="D154" s="3">
        <f t="shared" si="18"/>
        <v>0.05192162228569098</v>
      </c>
      <c r="E154" s="3"/>
      <c r="F154" s="2">
        <f t="shared" si="19"/>
        <v>5192.162228569098</v>
      </c>
      <c r="G154" s="2">
        <f t="shared" si="13"/>
        <v>164.82849412409632</v>
      </c>
      <c r="H154" s="2">
        <f t="shared" si="21"/>
        <v>300317.001066683</v>
      </c>
      <c r="I154" s="2">
        <f t="shared" si="22"/>
        <v>675720.0928337291</v>
      </c>
      <c r="J154" s="1">
        <f t="shared" si="14"/>
        <v>0</v>
      </c>
      <c r="K154" s="1">
        <f t="shared" si="15"/>
        <v>0</v>
      </c>
    </row>
    <row r="155" spans="1:11" ht="12.75">
      <c r="A155">
        <f t="shared" si="20"/>
        <v>7.39999999999999</v>
      </c>
      <c r="B155" s="1">
        <f t="shared" si="16"/>
        <v>0.049266162091640996</v>
      </c>
      <c r="C155" s="1">
        <f t="shared" si="17"/>
        <v>0.9734030064231336</v>
      </c>
      <c r="D155" s="3">
        <f t="shared" si="18"/>
        <v>0.047955830294932764</v>
      </c>
      <c r="E155" s="3"/>
      <c r="F155" s="2">
        <f t="shared" si="19"/>
        <v>4795.583029493277</v>
      </c>
      <c r="G155" s="2">
        <f t="shared" si="13"/>
        <v>131.0331796708233</v>
      </c>
      <c r="H155" s="2">
        <f t="shared" si="21"/>
        <v>305112.58409617626</v>
      </c>
      <c r="I155" s="2">
        <f t="shared" si="22"/>
        <v>675851.1260133999</v>
      </c>
      <c r="J155" s="1">
        <f t="shared" si="14"/>
        <v>0</v>
      </c>
      <c r="K155" s="1">
        <f t="shared" si="15"/>
        <v>0</v>
      </c>
    </row>
    <row r="156" spans="1:11" ht="12.75">
      <c r="A156">
        <f t="shared" si="20"/>
        <v>7.499999999999989</v>
      </c>
      <c r="B156" s="1">
        <f t="shared" si="16"/>
        <v>0.045195045955694874</v>
      </c>
      <c r="C156" s="1">
        <f t="shared" si="17"/>
        <v>0.9770226300899741</v>
      </c>
      <c r="D156" s="3">
        <f t="shared" si="18"/>
        <v>0.044156582666670254</v>
      </c>
      <c r="E156" s="3"/>
      <c r="F156" s="2">
        <f t="shared" si="19"/>
        <v>4415.658266667026</v>
      </c>
      <c r="G156" s="2">
        <f t="shared" si="13"/>
        <v>103.84632890246212</v>
      </c>
      <c r="H156" s="2">
        <f t="shared" si="21"/>
        <v>309528.2423628433</v>
      </c>
      <c r="I156" s="2">
        <f t="shared" si="22"/>
        <v>675954.9723423023</v>
      </c>
      <c r="J156" s="1">
        <f t="shared" si="14"/>
        <v>0</v>
      </c>
      <c r="K156" s="1">
        <f t="shared" si="15"/>
        <v>0</v>
      </c>
    </row>
    <row r="157" spans="1:11" ht="12.75">
      <c r="A157">
        <f t="shared" si="20"/>
        <v>7.599999999999989</v>
      </c>
      <c r="B157" s="1">
        <f t="shared" si="16"/>
        <v>0.04135682565418185</v>
      </c>
      <c r="C157" s="1">
        <f t="shared" si="17"/>
        <v>0.9801596942659221</v>
      </c>
      <c r="D157" s="3">
        <f t="shared" si="18"/>
        <v>0.040536293589011924</v>
      </c>
      <c r="E157" s="3"/>
      <c r="F157" s="2">
        <f t="shared" si="19"/>
        <v>4053.629358901192</v>
      </c>
      <c r="G157" s="2">
        <f t="shared" si="13"/>
        <v>82.05320651699276</v>
      </c>
      <c r="H157" s="2">
        <f t="shared" si="21"/>
        <v>313581.8717217445</v>
      </c>
      <c r="I157" s="2">
        <f t="shared" si="22"/>
        <v>676037.0255488193</v>
      </c>
      <c r="J157" s="1">
        <f t="shared" si="14"/>
        <v>0</v>
      </c>
      <c r="K157" s="1">
        <f t="shared" si="15"/>
        <v>0</v>
      </c>
    </row>
    <row r="158" spans="1:11" ht="12.75">
      <c r="A158">
        <f t="shared" si="20"/>
        <v>7.699999999999989</v>
      </c>
      <c r="B158" s="1">
        <f t="shared" si="16"/>
        <v>0.03775007559015545</v>
      </c>
      <c r="C158" s="1">
        <f t="shared" si="17"/>
        <v>0.9828759666842719</v>
      </c>
      <c r="D158" s="3">
        <f t="shared" si="18"/>
        <v>0.03710364203807838</v>
      </c>
      <c r="E158" s="3"/>
      <c r="F158" s="2">
        <f t="shared" si="19"/>
        <v>3710.3642038078383</v>
      </c>
      <c r="G158" s="2">
        <f t="shared" si="13"/>
        <v>64.64335520770737</v>
      </c>
      <c r="H158" s="2">
        <f t="shared" si="21"/>
        <v>317292.2359255523</v>
      </c>
      <c r="I158" s="2">
        <f t="shared" si="22"/>
        <v>676101.6689040271</v>
      </c>
      <c r="J158" s="1">
        <f t="shared" si="14"/>
        <v>0</v>
      </c>
      <c r="K158" s="1">
        <f t="shared" si="15"/>
        <v>0</v>
      </c>
    </row>
    <row r="159" spans="1:11" ht="12.75">
      <c r="A159">
        <f t="shared" si="20"/>
        <v>7.799999999999988</v>
      </c>
      <c r="B159" s="1">
        <f t="shared" si="16"/>
        <v>0.03437183496771607</v>
      </c>
      <c r="C159" s="1">
        <f t="shared" si="17"/>
        <v>0.9852259683067267</v>
      </c>
      <c r="D159" s="3">
        <f t="shared" si="18"/>
        <v>0.033864024388547076</v>
      </c>
      <c r="E159" s="3"/>
      <c r="F159" s="2">
        <f t="shared" si="19"/>
        <v>3386.4024388547077</v>
      </c>
      <c r="G159" s="2">
        <f t="shared" si="13"/>
        <v>50.7810579168995</v>
      </c>
      <c r="H159" s="2">
        <f t="shared" si="21"/>
        <v>320678.638364407</v>
      </c>
      <c r="I159" s="2">
        <f t="shared" si="22"/>
        <v>676152.449961944</v>
      </c>
      <c r="J159" s="1">
        <f t="shared" si="14"/>
        <v>0</v>
      </c>
      <c r="K159" s="1">
        <f t="shared" si="15"/>
        <v>0</v>
      </c>
    </row>
    <row r="160" spans="1:11" ht="12.75">
      <c r="A160">
        <f t="shared" si="20"/>
        <v>7.899999999999988</v>
      </c>
      <c r="B160" s="1">
        <f t="shared" si="16"/>
        <v>0.03121776981633146</v>
      </c>
      <c r="C160" s="1">
        <f t="shared" si="17"/>
        <v>0.9872576505358882</v>
      </c>
      <c r="D160" s="3">
        <f t="shared" si="18"/>
        <v>0.030819982083841565</v>
      </c>
      <c r="E160" s="3"/>
      <c r="F160" s="2">
        <f t="shared" si="19"/>
        <v>3081.9982083841564</v>
      </c>
      <c r="G160" s="2">
        <f t="shared" si="13"/>
        <v>39.77877324898964</v>
      </c>
      <c r="H160" s="2">
        <f t="shared" si="21"/>
        <v>323760.63657279115</v>
      </c>
      <c r="I160" s="2">
        <f t="shared" si="22"/>
        <v>676192.228735193</v>
      </c>
      <c r="J160" s="1">
        <f t="shared" si="14"/>
        <v>0</v>
      </c>
      <c r="K160" s="1">
        <f t="shared" si="15"/>
        <v>0</v>
      </c>
    </row>
    <row r="161" spans="1:11" ht="12.75">
      <c r="A161">
        <f>A160+0.1</f>
        <v>7.999999999999988</v>
      </c>
      <c r="B161" s="1">
        <f t="shared" si="16"/>
        <v>0.028282337072418583</v>
      </c>
      <c r="C161" s="1">
        <f t="shared" si="17"/>
        <v>0.9890130573694066</v>
      </c>
      <c r="D161" s="3">
        <f t="shared" si="18"/>
        <v>0.027971600657544813</v>
      </c>
      <c r="E161" s="3"/>
      <c r="F161" s="2">
        <f t="shared" si="19"/>
        <v>2797.160065754482</v>
      </c>
      <c r="G161" s="2">
        <f t="shared" si="13"/>
        <v>31.073641487376335</v>
      </c>
      <c r="H161" s="2">
        <f t="shared" si="21"/>
        <v>326557.79663854564</v>
      </c>
      <c r="I161" s="2">
        <f t="shared" si="22"/>
        <v>676223.3023766804</v>
      </c>
      <c r="J161" s="1">
        <f t="shared" si="14"/>
        <v>0</v>
      </c>
      <c r="K161" s="1">
        <f t="shared" si="15"/>
        <v>0</v>
      </c>
    </row>
    <row r="162" spans="1:6" ht="12.75">
      <c r="A162">
        <f>B2-0.001</f>
        <v>5.999</v>
      </c>
      <c r="C162"/>
      <c r="D162"/>
      <c r="E162">
        <v>0</v>
      </c>
      <c r="F162"/>
    </row>
    <row r="163" spans="1:6" ht="12.75">
      <c r="A163">
        <f>B2+0.001</f>
        <v>6.001</v>
      </c>
      <c r="C163"/>
      <c r="D163"/>
      <c r="E163">
        <v>1</v>
      </c>
      <c r="F163"/>
    </row>
  </sheetData>
  <sheetProtection/>
  <printOptions/>
  <pageMargins left="0.5" right="0.5" top="0.5" bottom="0.5" header="0.5" footer="0.5"/>
  <pageSetup fitToHeight="1" fitToWidth="1" orientation="landscape" scale="7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4:D46"/>
  <sheetViews>
    <sheetView workbookViewId="0" topLeftCell="A1">
      <selection activeCell="I1" sqref="I1"/>
    </sheetView>
  </sheetViews>
  <sheetFormatPr defaultColWidth="11.00390625" defaultRowHeight="12.75"/>
  <cols>
    <col min="2" max="2" width="20.75390625" style="0" customWidth="1"/>
  </cols>
  <sheetData>
    <row r="34" spans="2:3" ht="12.75">
      <c r="B34" t="s">
        <v>1</v>
      </c>
      <c r="C34">
        <v>4</v>
      </c>
    </row>
    <row r="35" spans="2:3" ht="12.75">
      <c r="B35" t="s">
        <v>10</v>
      </c>
      <c r="C35">
        <v>1</v>
      </c>
    </row>
    <row r="36" spans="2:3" ht="12.75">
      <c r="B36" t="s">
        <v>11</v>
      </c>
      <c r="C36" s="4">
        <v>0.1</v>
      </c>
    </row>
    <row r="37" spans="2:3" ht="12.75">
      <c r="B37" t="s">
        <v>12</v>
      </c>
      <c r="C37" s="4">
        <v>0.9</v>
      </c>
    </row>
    <row r="38" spans="2:3" ht="12.75">
      <c r="B38" t="s">
        <v>13</v>
      </c>
      <c r="C38" s="4">
        <v>2</v>
      </c>
    </row>
    <row r="39" spans="2:3" ht="12.75">
      <c r="B39" t="s">
        <v>14</v>
      </c>
      <c r="C39" s="4">
        <v>6</v>
      </c>
    </row>
    <row r="44" spans="3:4" ht="12.75">
      <c r="C44" s="5" t="s">
        <v>7</v>
      </c>
      <c r="D44" s="5" t="s">
        <v>9</v>
      </c>
    </row>
    <row r="45" spans="2:4" ht="12.75">
      <c r="B45" t="s">
        <v>6</v>
      </c>
      <c r="C45" s="1">
        <f>MAX(C54:C134)</f>
        <v>0</v>
      </c>
      <c r="D45" s="1">
        <f>MAX(D54:D134)</f>
        <v>0</v>
      </c>
    </row>
    <row r="46" spans="2:4" ht="12.75">
      <c r="B46" t="s">
        <v>8</v>
      </c>
      <c r="C46" s="1" t="e">
        <f>A134/$D$1-C45</f>
        <v>#DIV/0!</v>
      </c>
      <c r="D46" s="1" t="e">
        <f>B134/$D$1-D45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Taylor</dc:creator>
  <cp:keywords/>
  <dc:description/>
  <cp:lastModifiedBy>UMass Boston</cp:lastModifiedBy>
  <cp:lastPrinted>2009-09-13T15:37:31Z</cp:lastPrinted>
  <dcterms:created xsi:type="dcterms:W3CDTF">2009-09-13T11:40:29Z</dcterms:created>
  <dcterms:modified xsi:type="dcterms:W3CDTF">2017-01-31T14:27:46Z</dcterms:modified>
  <cp:category/>
  <cp:version/>
  <cp:contentType/>
  <cp:contentStatus/>
</cp:coreProperties>
</file>